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I" sheetId="1" r:id="rId1"/>
    <sheet name="A" sheetId="2" r:id="rId2"/>
    <sheet name="DB" sheetId="3" state="hidden" r:id="rId3"/>
    <sheet name="Contact" sheetId="4" state="hidden" r:id="rId4"/>
    <sheet name="Projects" sheetId="5" state="hidden" r:id="rId5"/>
  </sheets>
  <externalReferences>
    <externalReference r:id="rId8"/>
  </externalReferences>
  <definedNames>
    <definedName name="Excel_BuiltIn_Print_Area1">'DB'!$A:$DV</definedName>
    <definedName name="_xlnm.Print_Area" localSheetId="1">'A'!$A$1:$Q$45</definedName>
    <definedName name="_xlnm.Print_Area" localSheetId="0">'I'!$B:$P</definedName>
  </definedNames>
  <calcPr fullCalcOnLoad="1"/>
</workbook>
</file>

<file path=xl/sharedStrings.xml><?xml version="1.0" encoding="utf-8"?>
<sst xmlns="http://schemas.openxmlformats.org/spreadsheetml/2006/main" count="473" uniqueCount="322">
  <si>
    <t>Comments</t>
  </si>
  <si>
    <t>Make your entries in these columns – IN WHITE AREAS ONLY</t>
  </si>
  <si>
    <t>Note</t>
  </si>
  <si>
    <t>Name</t>
  </si>
  <si>
    <t>First</t>
  </si>
  <si>
    <t>Middle</t>
  </si>
  <si>
    <t>Last</t>
  </si>
  <si>
    <t>Suffix/ Degrees</t>
  </si>
  <si>
    <t>eMail</t>
  </si>
  <si>
    <t>Main</t>
  </si>
  <si>
    <t>Alt EM</t>
  </si>
  <si>
    <t>Title/Company</t>
  </si>
  <si>
    <t>Title</t>
  </si>
  <si>
    <t>Company</t>
  </si>
  <si>
    <t>Websites</t>
  </si>
  <si>
    <t>Alt WS</t>
  </si>
  <si>
    <t>Location</t>
  </si>
  <si>
    <t>Country</t>
  </si>
  <si>
    <t>USA</t>
  </si>
  <si>
    <t>ST/Prov</t>
  </si>
  <si>
    <t>City</t>
  </si>
  <si>
    <t>Postal Cd</t>
  </si>
  <si>
    <t>Address</t>
  </si>
  <si>
    <t>Phones</t>
  </si>
  <si>
    <t>Alt</t>
  </si>
  <si>
    <t>Fax</t>
  </si>
  <si>
    <t>Skype/IM</t>
  </si>
  <si>
    <t>First Contact - Date</t>
  </si>
  <si>
    <t>Callback - Next Date Scheduled</t>
  </si>
  <si>
    <t>Mineralogy</t>
  </si>
  <si>
    <t>Geology</t>
  </si>
  <si>
    <t>Engineering</t>
  </si>
  <si>
    <t>Real Estate</t>
  </si>
  <si>
    <t>Legal</t>
  </si>
  <si>
    <t>Finance</t>
  </si>
  <si>
    <t>Construction</t>
  </si>
  <si>
    <t>Executive</t>
  </si>
  <si>
    <t>Business Owner</t>
  </si>
  <si>
    <t>Large Network</t>
  </si>
  <si>
    <t>Business Investor</t>
  </si>
  <si>
    <t>Presenta-tions</t>
  </si>
  <si>
    <t>Other (specify)</t>
  </si>
  <si>
    <t>LinkedIn</t>
  </si>
  <si>
    <t>Networking</t>
  </si>
  <si>
    <t>Referral</t>
  </si>
  <si>
    <t>Web (specify)</t>
  </si>
  <si>
    <t>Ad</t>
  </si>
  <si>
    <t>Politics</t>
  </si>
  <si>
    <t>Facebook</t>
  </si>
  <si>
    <t>Twitter</t>
  </si>
  <si>
    <t>$</t>
  </si>
  <si>
    <t>Min</t>
  </si>
  <si>
    <t>Max</t>
  </si>
  <si>
    <t>Comment</t>
  </si>
  <si>
    <t>Preferences - All</t>
  </si>
  <si>
    <t>%</t>
  </si>
  <si>
    <t>Buyer</t>
  </si>
  <si>
    <t>Broker</t>
  </si>
  <si>
    <t>Consultant</t>
  </si>
  <si>
    <t>Referrer</t>
  </si>
  <si>
    <t>Land</t>
  </si>
  <si>
    <t>Apartments</t>
  </si>
  <si>
    <t>Condos</t>
  </si>
  <si>
    <t>Office Bldgs</t>
  </si>
  <si>
    <t>Malls</t>
  </si>
  <si>
    <t>Industrial Bldgs</t>
  </si>
  <si>
    <t>Large Residential</t>
  </si>
  <si>
    <t>Min Beds</t>
  </si>
  <si>
    <t>Min Baths</t>
  </si>
  <si>
    <t>Max Beds</t>
  </si>
  <si>
    <t>Max Baths</t>
  </si>
  <si>
    <t>Austril-Asia</t>
  </si>
  <si>
    <t>Europe</t>
  </si>
  <si>
    <t>South America</t>
  </si>
  <si>
    <t>Central America/ Mexico</t>
  </si>
  <si>
    <t>Canada</t>
  </si>
  <si>
    <t>Cash</t>
  </si>
  <si>
    <t>Loan-Small</t>
  </si>
  <si>
    <t>Auction</t>
  </si>
  <si>
    <t>Wholesale</t>
  </si>
  <si>
    <t>Foreclosure</t>
  </si>
  <si>
    <t>Subject-to</t>
  </si>
  <si>
    <t>Flip Contract</t>
  </si>
  <si>
    <t>Retail</t>
  </si>
  <si>
    <t>Turnkey</t>
  </si>
  <si>
    <t>Owner-Carry</t>
  </si>
  <si>
    <t>Joint Venture</t>
  </si>
  <si>
    <t>APR</t>
  </si>
  <si>
    <t xml:space="preserve">   Maximum Months Payback </t>
  </si>
  <si>
    <t>Exec-level Co-Help</t>
  </si>
  <si>
    <t>Human Resources - Provide or Need</t>
  </si>
  <si>
    <r>
      <t xml:space="preserve">Business Funding </t>
    </r>
    <r>
      <rPr>
        <b/>
        <sz val="8"/>
        <color indexed="12"/>
        <rFont val="Arial"/>
        <family val="2"/>
      </rPr>
      <t xml:space="preserve">Needed </t>
    </r>
    <r>
      <rPr>
        <i/>
        <sz val="8"/>
        <rFont val="Arial"/>
        <family val="2"/>
      </rPr>
      <t>- US$M</t>
    </r>
  </si>
  <si>
    <r>
      <t xml:space="preserve">Bridge Loan(s) </t>
    </r>
    <r>
      <rPr>
        <b/>
        <sz val="8"/>
        <color indexed="12"/>
        <rFont val="Arial"/>
        <family val="2"/>
      </rPr>
      <t>Needed</t>
    </r>
    <r>
      <rPr>
        <i/>
        <sz val="8"/>
        <color indexed="12"/>
        <rFont val="Arial"/>
        <family val="2"/>
      </rPr>
      <t xml:space="preserve"> </t>
    </r>
    <r>
      <rPr>
        <i/>
        <sz val="8"/>
        <color indexed="10"/>
        <rFont val="Arial"/>
        <family val="2"/>
      </rPr>
      <t>- US$K</t>
    </r>
  </si>
  <si>
    <t xml:space="preserve"> Total to Maker and Broker Combined</t>
  </si>
  <si>
    <t xml:space="preserve">Minimum Months Payback </t>
  </si>
  <si>
    <t>Advisor Team (lesser sharing, 12-48-hour response time to emails and calls)</t>
  </si>
  <si>
    <t>Advisory Board  (lesser sharing, longer response time to emails and calls; starting position)</t>
  </si>
  <si>
    <t>Advanced Option</t>
  </si>
  <si>
    <t>vers</t>
  </si>
  <si>
    <t xml:space="preserve">Skills - - - - - - - - - - - - - - - - - - - - - - - - - - - - - - - - - - - - - - - - - - - - - - - - - - - - </t>
  </si>
  <si>
    <t xml:space="preserve">How Connect - - - - - - - </t>
  </si>
  <si>
    <t xml:space="preserve">Online Groups - - - </t>
  </si>
  <si>
    <t>Sales Team Member - - - - - - - - - - - - - - - - - - - - - - - -</t>
  </si>
  <si>
    <t xml:space="preserve">Countries - - - - - - - - - - - - - - - - - - - - - - - - - - - - - - - - - - - </t>
  </si>
  <si>
    <t>How Purchase - - - - - - - - - - - - - - - - - - - - - - - - - - - - - - - -</t>
  </si>
  <si>
    <t>Exit Strategy  - - - - - - - - - - - - - - - - - - - - - - - - - - - - - - -</t>
  </si>
  <si>
    <t xml:space="preserve">Collaboration - - - - - - - - - - - - </t>
  </si>
  <si>
    <t>Corporate Team Invite</t>
  </si>
  <si>
    <t>Mid</t>
  </si>
  <si>
    <t>LB</t>
  </si>
  <si>
    <t>Preferred eMail</t>
  </si>
  <si>
    <t>RB</t>
  </si>
  <si>
    <t>Website</t>
  </si>
  <si>
    <t>Alt Email</t>
  </si>
  <si>
    <t>Alt Website</t>
  </si>
  <si>
    <t>ST</t>
  </si>
  <si>
    <t>Postal Code</t>
  </si>
  <si>
    <t>Phone</t>
  </si>
  <si>
    <t>Alt Phone</t>
  </si>
  <si>
    <t>Next Action   [Email, Call, FUp, Skype, Other]</t>
  </si>
  <si>
    <t>Progress - Use yyyy/mm/dd format for easy search and sort - last date first</t>
  </si>
  <si>
    <r>
      <t>Referral Source</t>
    </r>
    <r>
      <rPr>
        <i/>
        <sz val="8"/>
        <rFont val="Arial"/>
        <family val="2"/>
      </rPr>
      <t xml:space="preserve"> -  LastnameFirstname, Email, Title, Company, Website, Phone</t>
    </r>
  </si>
  <si>
    <t>Computing</t>
  </si>
  <si>
    <t>Presentations</t>
  </si>
  <si>
    <t>Web</t>
  </si>
  <si>
    <t>Other</t>
  </si>
  <si>
    <t>PSGroup</t>
  </si>
  <si>
    <r>
      <t>Minimum Price/Funding</t>
    </r>
    <r>
      <rPr>
        <i/>
        <sz val="8"/>
        <rFont val="Arial"/>
        <family val="2"/>
      </rPr>
      <t xml:space="preserve"> - US$M</t>
    </r>
  </si>
  <si>
    <r>
      <t>Maximum Price/Funding</t>
    </r>
    <r>
      <rPr>
        <i/>
        <sz val="8"/>
        <rFont val="Arial"/>
        <family val="2"/>
      </rPr>
      <t xml:space="preserve"> - US$M</t>
    </r>
  </si>
  <si>
    <r>
      <t xml:space="preserve">Broker </t>
    </r>
    <r>
      <rPr>
        <i/>
        <sz val="8"/>
        <rFont val="Arial"/>
        <family val="2"/>
      </rPr>
      <t>[Candidate, Emerging, Full, Team]</t>
    </r>
  </si>
  <si>
    <t>Funder - Businesses</t>
  </si>
  <si>
    <t>Funder - Bridge</t>
  </si>
  <si>
    <t>Apartmens</t>
  </si>
  <si>
    <t>Residential</t>
  </si>
  <si>
    <t>Africa/Mid-East</t>
  </si>
  <si>
    <t>Central America/Mexico</t>
  </si>
  <si>
    <t>Exec-level co-help</t>
  </si>
  <si>
    <t>Human Resources</t>
  </si>
  <si>
    <t>Business Funding Needed - US$M</t>
  </si>
  <si>
    <t>Bridge Loan Needed - US$K</t>
  </si>
  <si>
    <t>Advisory Team (lesser sharing, 48-hour response)</t>
  </si>
  <si>
    <t>Advisory Board  (lesser sharing, longer response)</t>
  </si>
  <si>
    <t>&lt;</t>
  </si>
  <si>
    <t>&gt;</t>
  </si>
  <si>
    <t>CONTACT
INFORMATION</t>
  </si>
  <si>
    <t>Internal information - - - - - - - - - - - - - - - - - - - - - - - - - - - - - - - -</t>
  </si>
  <si>
    <t>Other - - - - - - - - - -</t>
  </si>
  <si>
    <t>Funding - - - - - -</t>
  </si>
  <si>
    <t>Funding Needed</t>
  </si>
  <si>
    <t>NCNDA - Drafted/Signed - yyyy/mm/dd</t>
  </si>
  <si>
    <t>Funding Avail</t>
  </si>
  <si>
    <t>Business Funding Available - to invest (US$M)</t>
  </si>
  <si>
    <t>Bridge Loan Available - to invest (US$K)</t>
  </si>
  <si>
    <t>DO NOT MODIFY THIS SHEET, which changes and is immediately prepared as the Application is completed.</t>
  </si>
  <si>
    <r>
      <t>Name</t>
    </r>
    <r>
      <rPr>
        <sz val="10"/>
        <rFont val="Arial"/>
        <family val="2"/>
      </rPr>
      <t>:</t>
    </r>
  </si>
  <si>
    <r>
      <t>Title</t>
    </r>
    <r>
      <rPr>
        <sz val="10"/>
        <rFont val="Arial"/>
        <family val="2"/>
      </rPr>
      <t>:</t>
    </r>
  </si>
  <si>
    <r>
      <t>Company</t>
    </r>
    <r>
      <rPr>
        <sz val="10"/>
        <rFont val="Arial"/>
        <family val="2"/>
      </rPr>
      <t>:</t>
    </r>
  </si>
  <si>
    <r>
      <t>Address</t>
    </r>
    <r>
      <rPr>
        <sz val="10"/>
        <rFont val="Arial"/>
        <family val="2"/>
      </rPr>
      <t>:</t>
    </r>
  </si>
  <si>
    <r>
      <t>City/ST/ZIP/Country</t>
    </r>
    <r>
      <rPr>
        <sz val="10"/>
        <rFont val="Arial"/>
        <family val="2"/>
      </rPr>
      <t>:</t>
    </r>
  </si>
  <si>
    <r>
      <t>Phone</t>
    </r>
    <r>
      <rPr>
        <sz val="10"/>
        <rFont val="Arial"/>
        <family val="2"/>
      </rPr>
      <t>:</t>
    </r>
  </si>
  <si>
    <r>
      <t>Email</t>
    </r>
    <r>
      <rPr>
        <sz val="10"/>
        <rFont val="Arial"/>
        <family val="2"/>
      </rPr>
      <t>:</t>
    </r>
  </si>
  <si>
    <r>
      <t>Website</t>
    </r>
    <r>
      <rPr>
        <sz val="10"/>
        <rFont val="Arial"/>
        <family val="2"/>
      </rPr>
      <t>:</t>
    </r>
  </si>
  <si>
    <r>
      <t>Name/Email</t>
    </r>
    <r>
      <rPr>
        <sz val="10"/>
        <rFont val="Arial"/>
        <family val="2"/>
      </rPr>
      <t>:</t>
    </r>
  </si>
  <si>
    <r>
      <t>Skype</t>
    </r>
    <r>
      <rPr>
        <sz val="10"/>
        <rFont val="Arial"/>
        <family val="2"/>
      </rPr>
      <t>:</t>
    </r>
  </si>
  <si>
    <t>USE FOR NCNDA</t>
  </si>
  <si>
    <t>USE FOR EMAILING</t>
  </si>
  <si>
    <t>Prosper Systems Google List - If not yet, click to join</t>
  </si>
  <si>
    <r>
      <t xml:space="preserve">Price/ Funding Range </t>
    </r>
    <r>
      <rPr>
        <i/>
        <sz val="8"/>
        <rFont val="Arial"/>
        <family val="2"/>
      </rPr>
      <t>- US$M</t>
    </r>
  </si>
  <si>
    <t>File Name</t>
  </si>
  <si>
    <t>USE FOR ABBCR FILE</t>
  </si>
  <si>
    <t>Finance - Small or Large?</t>
  </si>
  <si>
    <t>Representative</t>
  </si>
  <si>
    <t>Referral (specify)</t>
  </si>
  <si>
    <t>Africa/ Mid-East</t>
  </si>
  <si>
    <t>Cash Sale</t>
  </si>
  <si>
    <t>EXAMPLE - AbcrrKHJ.ProsperSystems.biz</t>
  </si>
  <si>
    <t>See Referral below</t>
  </si>
  <si>
    <t>Skills</t>
  </si>
  <si>
    <t>Other Skills</t>
  </si>
  <si>
    <t>Online Groups</t>
  </si>
  <si>
    <t>Countries of Interest</t>
  </si>
  <si>
    <t>How Purchase</t>
  </si>
  <si>
    <t>Exit Strategy</t>
  </si>
  <si>
    <t>Collaboration</t>
  </si>
  <si>
    <t>How Connected to Prosper Systems, LLC</t>
  </si>
  <si>
    <t>Min Bedds</t>
  </si>
  <si>
    <t>Max Floors</t>
  </si>
  <si>
    <t>FUp</t>
  </si>
  <si>
    <t>DO NOT MODIFY THIS SHEET, which changes and is immediately prepared as the Application is completed</t>
  </si>
  <si>
    <t>Never a charge to join this Collaboration Network - see Collaboration.ProsperSystems.biz</t>
  </si>
  <si>
    <t>Overwrite entries in italics.  Make your entries in these columns – IN WHITE AREAS ONLY</t>
  </si>
  <si>
    <r>
      <t>Prosper Systems - Collaboration - Application</t>
    </r>
    <r>
      <rPr>
        <i/>
        <sz val="10"/>
        <color indexed="12"/>
        <rFont val="Arial"/>
        <family val="2"/>
      </rPr>
      <t>:  Buyers, Collaborators, Referrers and Representatives</t>
    </r>
  </si>
  <si>
    <t>Overwrite entries in italics.  Save, complete as applicable, resave, email entire spreadsheet to BCRR@ProsperSystems.biz.  See Agreement below*</t>
  </si>
  <si>
    <t>Check open white cells with any character, letter or word desired.</t>
  </si>
  <si>
    <t>Construc-tion</t>
  </si>
  <si>
    <t>Representa-tive</t>
  </si>
  <si>
    <t>Commodi-ties</t>
  </si>
  <si>
    <t xml:space="preserve">Project Types  - - - - - -  - - - - - - - - - - - - - - - - - - - </t>
  </si>
  <si>
    <t xml:space="preserve">Income Project Types - - - - - - - - - - - - - </t>
  </si>
  <si>
    <t>Project Types</t>
  </si>
  <si>
    <t>Project Application - Aproject.ProsperSystems.biz</t>
  </si>
  <si>
    <t>Completed from Initial form /I/</t>
  </si>
  <si>
    <t>Item</t>
  </si>
  <si>
    <r>
      <t xml:space="preserve">Item </t>
    </r>
    <r>
      <rPr>
        <i/>
        <sz val="9"/>
        <rFont val="Arial"/>
        <family val="2"/>
      </rPr>
      <t>- Clarification</t>
    </r>
  </si>
  <si>
    <t>&gt;&gt;&gt;&gt;&gt;&gt;&gt;&gt;&gt;&gt;&gt;&gt;&gt; NEXT:  complete sheet /A/ &lt;&lt;&lt;&lt;&lt;&lt;&lt;&lt;&lt;&lt;&lt;&lt;&lt;</t>
  </si>
  <si>
    <t>Application Assistance provided at the top rate by our ProjectSupport.ProsperSystems.biz Service</t>
  </si>
  <si>
    <t>Team Member</t>
  </si>
  <si>
    <t>* NDNC AGREEMENT:  Submission of this application indicates agreement that for one year from the conclusion of  projects together, any contacts, Projects, plans and other business data that Prosper Systems and named party ("Parties") share, that have not been previously discovered from other sources nor is Public Information, will be kept in confidence between the Parties; neither shall use each other’s information to compete with the other; both will have their employees and contractors make similar agreements; any disputes will be decided in the appropriate court having jurisdiction over the current address of the defendant.   
If this Application is completed by a third party, copy Agreement to an email to the Principal(s) to reply with the statement, "I agree with the following Agreement" copying BCRR@ProsperSystems.biz.</t>
  </si>
  <si>
    <t>TRANSFER DATA TO WORD or a TEXT PROCESSOR TO DISCONNECT FROM THIS SPREADSHEET</t>
  </si>
  <si>
    <t>Mines</t>
  </si>
  <si>
    <t>Energy Fields</t>
  </si>
  <si>
    <t>Income Projects</t>
  </si>
  <si>
    <t>Tech Businesses</t>
  </si>
  <si>
    <t>First Name</t>
  </si>
  <si>
    <t>Last Name</t>
  </si>
  <si>
    <t>Preferred Email</t>
  </si>
  <si>
    <t>Website(s)</t>
  </si>
  <si>
    <r>
      <t xml:space="preserve">Phones </t>
    </r>
    <r>
      <rPr>
        <i/>
        <sz val="8"/>
        <rFont val="Arial"/>
        <family val="2"/>
      </rPr>
      <t>- CountryCode-Area-Exchange-Number</t>
    </r>
  </si>
  <si>
    <r>
      <t xml:space="preserve">Status </t>
    </r>
    <r>
      <rPr>
        <i/>
        <sz val="8"/>
        <rFont val="Arial"/>
        <family val="2"/>
      </rPr>
      <t>[Operating, Near Production, Feasible, Exploring]</t>
    </r>
  </si>
  <si>
    <t>1st Contact Date</t>
  </si>
  <si>
    <r>
      <t>Abbreviation</t>
    </r>
    <r>
      <rPr>
        <b/>
        <i/>
        <sz val="8"/>
        <rFont val="Arial"/>
        <family val="2"/>
      </rPr>
      <t xml:space="preserve"> </t>
    </r>
    <r>
      <rPr>
        <i/>
        <sz val="8"/>
        <rFont val="Arial"/>
        <family val="2"/>
      </rPr>
      <t>- for Sales Sheets</t>
    </r>
  </si>
  <si>
    <r>
      <t xml:space="preserve">NDNCA </t>
    </r>
    <r>
      <rPr>
        <i/>
        <sz val="8"/>
        <rFont val="Arial"/>
        <family val="2"/>
      </rPr>
      <t>- yyyy/mm/dd</t>
    </r>
  </si>
  <si>
    <r>
      <t xml:space="preserve">Callback </t>
    </r>
    <r>
      <rPr>
        <i/>
        <sz val="8"/>
        <color indexed="12"/>
        <rFont val="Arial"/>
        <family val="2"/>
      </rPr>
      <t>- Next Date Scheduled</t>
    </r>
  </si>
  <si>
    <r>
      <t xml:space="preserve">Next Action </t>
    </r>
    <r>
      <rPr>
        <i/>
        <sz val="8"/>
        <color indexed="10"/>
        <rFont val="Arial"/>
        <family val="2"/>
      </rPr>
      <t>[Email, Call, FUp, Skype, Other]</t>
    </r>
  </si>
  <si>
    <r>
      <t xml:space="preserve">Progress </t>
    </r>
    <r>
      <rPr>
        <i/>
        <sz val="8"/>
        <rFont val="Arial"/>
        <family val="2"/>
      </rPr>
      <t>- Use yyyy/mm/dd format for easy search and sort - last date first</t>
    </r>
  </si>
  <si>
    <r>
      <t xml:space="preserve">Price:Value Ratios </t>
    </r>
    <r>
      <rPr>
        <i/>
        <sz val="8"/>
        <rFont val="Arial"/>
        <family val="2"/>
      </rPr>
      <t>- computed on Minimum Price</t>
    </r>
  </si>
  <si>
    <t>Src/Co</t>
  </si>
  <si>
    <r>
      <t>Agent(s)</t>
    </r>
    <r>
      <rPr>
        <sz val="8"/>
        <rFont val="Arial"/>
        <family val="2"/>
      </rPr>
      <t xml:space="preserve"> - LastName, FirstName &lt; Email &gt;, Title, Company, Website, Phone, Type [Seller, Collaborator, Referrer, Representative]  - for each agent</t>
    </r>
  </si>
  <si>
    <t>0</t>
  </si>
  <si>
    <t>Project Type [Mine, Energy Field, Land, Income Project, Tech Business, Other]</t>
  </si>
  <si>
    <t>Actual Project Name</t>
  </si>
  <si>
    <r>
      <t>Sales Commission</t>
    </r>
    <r>
      <rPr>
        <sz val="8"/>
        <color indexed="12"/>
        <rFont val="Arial"/>
        <family val="2"/>
      </rPr>
      <t xml:space="preserve"> - </t>
    </r>
    <r>
      <rPr>
        <i/>
        <sz val="8"/>
        <color indexed="12"/>
        <rFont val="Arial"/>
        <family val="2"/>
      </rPr>
      <t>shared among all brokers, consultants and referrers per Sales.ProsperSystems.biz</t>
    </r>
  </si>
  <si>
    <r>
      <t xml:space="preserve">Bridge Loan Needed </t>
    </r>
    <r>
      <rPr>
        <i/>
        <sz val="8"/>
        <rFont val="Arial"/>
        <family val="2"/>
      </rPr>
      <t>- US$K</t>
    </r>
  </si>
  <si>
    <t>Non-Disclosure Agreement</t>
  </si>
  <si>
    <r>
      <t xml:space="preserve">Project Title </t>
    </r>
    <r>
      <rPr>
        <i/>
        <sz val="8"/>
        <rFont val="Arial"/>
        <family val="2"/>
      </rPr>
      <t>- Public</t>
    </r>
  </si>
  <si>
    <r>
      <t xml:space="preserve">Price/Funding </t>
    </r>
    <r>
      <rPr>
        <i/>
        <sz val="8"/>
        <rFont val="Arial"/>
        <family val="2"/>
      </rPr>
      <t>- US$M</t>
    </r>
  </si>
  <si>
    <r>
      <t xml:space="preserve">Appraisal </t>
    </r>
    <r>
      <rPr>
        <i/>
        <sz val="8"/>
        <rFont val="Arial"/>
        <family val="2"/>
      </rPr>
      <t>- US$M</t>
    </r>
  </si>
  <si>
    <r>
      <t xml:space="preserve">Term Options </t>
    </r>
    <r>
      <rPr>
        <i/>
        <sz val="8"/>
        <rFont val="Arial"/>
        <family val="2"/>
      </rPr>
      <t>- As Applicable</t>
    </r>
  </si>
  <si>
    <t>Project Brief</t>
  </si>
  <si>
    <r>
      <t xml:space="preserve">Exit Strategy Options </t>
    </r>
    <r>
      <rPr>
        <i/>
        <sz val="8"/>
        <rFont val="Arial"/>
        <family val="2"/>
      </rPr>
      <t>- Year as Applicable</t>
    </r>
  </si>
  <si>
    <r>
      <t xml:space="preserve">Sellable Assets – US$M </t>
    </r>
    <r>
      <rPr>
        <i/>
        <sz val="8"/>
        <rFont val="Arial"/>
        <family val="2"/>
      </rPr>
      <t>- estimated OK</t>
    </r>
  </si>
  <si>
    <r>
      <t xml:space="preserve">Internal Rate of Return </t>
    </r>
    <r>
      <rPr>
        <i/>
        <sz val="8"/>
        <rFont val="Arial"/>
        <family val="2"/>
      </rPr>
      <t>- on first 5 years EBITDA - US$M</t>
    </r>
  </si>
  <si>
    <r>
      <t xml:space="preserve">Current EBITDA Profit </t>
    </r>
    <r>
      <rPr>
        <i/>
        <sz val="8"/>
        <rFont val="Arial"/>
        <family val="2"/>
      </rPr>
      <t>- US$M</t>
    </r>
  </si>
  <si>
    <r>
      <t xml:space="preserve">Minimum Projected Positive EBITDA </t>
    </r>
    <r>
      <rPr>
        <i/>
        <sz val="8"/>
        <rFont val="Arial"/>
        <family val="2"/>
      </rPr>
      <t>- US$M</t>
    </r>
  </si>
  <si>
    <r>
      <t xml:space="preserve">Ultimate EBITDA </t>
    </r>
    <r>
      <rPr>
        <i/>
        <sz val="8"/>
        <rFont val="Arial"/>
        <family val="2"/>
      </rPr>
      <t>- US$M</t>
    </r>
  </si>
  <si>
    <r>
      <t>Management Team Experience</t>
    </r>
    <r>
      <rPr>
        <i/>
        <sz val="8"/>
        <rFont val="Arial"/>
        <family val="2"/>
      </rPr>
      <t xml:space="preserve"> - Number, Total Years</t>
    </r>
  </si>
  <si>
    <t>Operating Company</t>
  </si>
  <si>
    <t>Project Definition [Yellow for Income Projects]</t>
  </si>
  <si>
    <r>
      <t xml:space="preserve">Price Paid </t>
    </r>
    <r>
      <rPr>
        <i/>
        <sz val="8"/>
        <rFont val="Arial"/>
        <family val="2"/>
      </rPr>
      <t>- US$M - MOVE LATER</t>
    </r>
  </si>
  <si>
    <t>Year Purchased</t>
  </si>
  <si>
    <r>
      <t xml:space="preserve">Sizes </t>
    </r>
    <r>
      <rPr>
        <i/>
        <sz val="8"/>
        <rFont val="Arial"/>
        <family val="2"/>
      </rPr>
      <t>- Acres</t>
    </r>
  </si>
  <si>
    <r>
      <t xml:space="preserve">Construction </t>
    </r>
    <r>
      <rPr>
        <i/>
        <sz val="8"/>
        <rFont val="Arial"/>
        <family val="2"/>
      </rPr>
      <t>- Years [Built, Major Improvements]</t>
    </r>
  </si>
  <si>
    <t>Improvements in Last 2 Years</t>
  </si>
  <si>
    <r>
      <t xml:space="preserve">Location Condition </t>
    </r>
    <r>
      <rPr>
        <i/>
        <sz val="8"/>
        <rFont val="Arial"/>
        <family val="2"/>
      </rPr>
      <t>- Bad, Fair, Good, Superior</t>
    </r>
  </si>
  <si>
    <r>
      <t xml:space="preserve">Permits </t>
    </r>
    <r>
      <rPr>
        <i/>
        <sz val="8"/>
        <rFont val="Arial"/>
        <family val="2"/>
      </rPr>
      <t>- Dates</t>
    </r>
  </si>
  <si>
    <r>
      <t xml:space="preserve">Documentation </t>
    </r>
    <r>
      <rPr>
        <i/>
        <sz val="8"/>
        <rFont val="Arial"/>
        <family val="2"/>
      </rPr>
      <t>- Dates</t>
    </r>
  </si>
  <si>
    <r>
      <t xml:space="preserve">Sales Documentation </t>
    </r>
    <r>
      <rPr>
        <i/>
        <sz val="8"/>
        <rFont val="Arial"/>
        <family val="2"/>
      </rPr>
      <t>- Dates</t>
    </r>
  </si>
  <si>
    <r>
      <t xml:space="preserve">Mgt Team Details </t>
    </r>
    <r>
      <rPr>
        <i/>
        <sz val="8"/>
        <rFont val="Arial"/>
        <family val="2"/>
      </rPr>
      <t>- Duplicate Row for each Officer</t>
    </r>
  </si>
  <si>
    <t>Additional Info</t>
  </si>
  <si>
    <r>
      <t xml:space="preserve">Cash Invested to Date </t>
    </r>
    <r>
      <rPr>
        <i/>
        <sz val="8"/>
        <rFont val="Arial"/>
        <family val="2"/>
      </rPr>
      <t>- US$M</t>
    </r>
  </si>
  <si>
    <r>
      <t xml:space="preserve">Cash on Hand </t>
    </r>
    <r>
      <rPr>
        <i/>
        <sz val="8"/>
        <rFont val="Arial"/>
        <family val="2"/>
      </rPr>
      <t>- US$M</t>
    </r>
  </si>
  <si>
    <r>
      <t xml:space="preserve">Current Liabilities </t>
    </r>
    <r>
      <rPr>
        <i/>
        <sz val="8"/>
        <rFont val="Arial"/>
        <family val="2"/>
      </rPr>
      <t>- US$M each</t>
    </r>
  </si>
  <si>
    <r>
      <t xml:space="preserve">Buyer/Funder Candidates/Categories </t>
    </r>
    <r>
      <rPr>
        <i/>
        <sz val="8"/>
        <rFont val="Arial"/>
        <family val="2"/>
      </rPr>
      <t>- Contact, Email, Title, Company, Website, Phone</t>
    </r>
  </si>
  <si>
    <r>
      <t xml:space="preserve">Primary Owner(s) </t>
    </r>
    <r>
      <rPr>
        <i/>
        <sz val="8"/>
        <rFont val="Arial"/>
        <family val="2"/>
      </rPr>
      <t>- Name, Occupation, FICO(if debt/equity funding)</t>
    </r>
  </si>
  <si>
    <r>
      <t xml:space="preserve">Project Manager Contact Info </t>
    </r>
    <r>
      <rPr>
        <i/>
        <sz val="8"/>
        <rFont val="Arial"/>
        <family val="2"/>
      </rPr>
      <t>- Name, Email, Title, Company,  Website, Phone</t>
    </r>
  </si>
  <si>
    <r>
      <t xml:space="preserve">Sales &amp; Prosper Systems Brokers/ Consultants </t>
    </r>
    <r>
      <rPr>
        <i/>
        <sz val="8"/>
        <rFont val="Arial"/>
        <family val="2"/>
      </rPr>
      <t>- Name, Email, Title, Company,  Website, Phone</t>
    </r>
  </si>
  <si>
    <r>
      <t xml:space="preserve">Sales Consultants </t>
    </r>
    <r>
      <rPr>
        <i/>
        <sz val="8"/>
        <rFont val="Arial"/>
        <family val="2"/>
      </rPr>
      <t>- Name, Email, Title, Company,  Website, Phone</t>
    </r>
  </si>
  <si>
    <r>
      <t xml:space="preserve">Sales Referrers </t>
    </r>
    <r>
      <rPr>
        <i/>
        <sz val="8"/>
        <rFont val="Arial"/>
        <family val="2"/>
      </rPr>
      <t>- Name, Email, Title, Company,  Website, Phone</t>
    </r>
  </si>
  <si>
    <r>
      <t xml:space="preserve">Prosper Systems Announcement Group </t>
    </r>
    <r>
      <rPr>
        <i/>
        <sz val="8"/>
        <rFont val="Arial"/>
        <family val="2"/>
      </rPr>
      <t>- Action, yyyy/mm/dd</t>
    </r>
  </si>
  <si>
    <r>
      <t xml:space="preserve">NDNCA- Client </t>
    </r>
    <r>
      <rPr>
        <i/>
        <sz val="8"/>
        <rFont val="Arial"/>
        <family val="2"/>
      </rPr>
      <t>- Action, yyyy/mm/dd</t>
    </r>
  </si>
  <si>
    <r>
      <t xml:space="preserve">Intro to Project </t>
    </r>
    <r>
      <rPr>
        <i/>
        <sz val="8"/>
        <rFont val="Arial"/>
        <family val="2"/>
      </rPr>
      <t>- For JV Funders, from the Intake Info, yyyy/mm/dd</t>
    </r>
  </si>
  <si>
    <r>
      <t xml:space="preserve">NDNCA- Brokers </t>
    </r>
    <r>
      <rPr>
        <i/>
        <sz val="8"/>
        <rFont val="Arial"/>
        <family val="2"/>
      </rPr>
      <t>- yyyy/mm/dd</t>
    </r>
  </si>
  <si>
    <r>
      <t xml:space="preserve">Business Intros </t>
    </r>
    <r>
      <rPr>
        <i/>
        <sz val="8"/>
        <rFont val="Arial"/>
        <family val="2"/>
      </rPr>
      <t>- Funder, yyyy/mm/dd, Response [High, Medium, Minimal, None]</t>
    </r>
  </si>
  <si>
    <r>
      <t xml:space="preserve">Build Relationship w/ Client </t>
    </r>
    <r>
      <rPr>
        <i/>
        <sz val="8"/>
        <rFont val="Arial"/>
        <family val="2"/>
      </rPr>
      <t>- yyyy/mm/dd- Status</t>
    </r>
  </si>
  <si>
    <r>
      <t xml:space="preserve">Documentation Updates </t>
    </r>
    <r>
      <rPr>
        <i/>
        <sz val="8"/>
        <rFont val="Arial"/>
        <family val="2"/>
      </rPr>
      <t>- Document, yyyy/mm/dd</t>
    </r>
  </si>
  <si>
    <r>
      <t xml:space="preserve">NDNCA </t>
    </r>
    <r>
      <rPr>
        <i/>
        <sz val="8"/>
        <rFont val="Arial"/>
        <family val="2"/>
      </rPr>
      <t>- Funder, yyyy/mm/dd</t>
    </r>
  </si>
  <si>
    <r>
      <t xml:space="preserve">Closing Presentations </t>
    </r>
    <r>
      <rPr>
        <i/>
        <sz val="8"/>
        <rFont val="Arial"/>
        <family val="2"/>
      </rPr>
      <t>- Funder, yyyy/mm/dd, Response [High, Medium, Minimal, None]</t>
    </r>
  </si>
  <si>
    <r>
      <t xml:space="preserve">Letter of Intent </t>
    </r>
    <r>
      <rPr>
        <i/>
        <sz val="8"/>
        <rFont val="Arial"/>
        <family val="2"/>
      </rPr>
      <t>- yyyy/mm/dd</t>
    </r>
  </si>
  <si>
    <r>
      <t xml:space="preserve">Funding Agreement </t>
    </r>
    <r>
      <rPr>
        <i/>
        <sz val="8"/>
        <rFont val="Arial"/>
        <family val="2"/>
      </rPr>
      <t>- yyyy/mm/dd</t>
    </r>
  </si>
  <si>
    <r>
      <t xml:space="preserve">Closing Docs </t>
    </r>
    <r>
      <rPr>
        <i/>
        <sz val="8"/>
        <rFont val="Arial"/>
        <family val="2"/>
      </rPr>
      <t>- yyyy/mm/dd</t>
    </r>
  </si>
  <si>
    <r>
      <t xml:space="preserve">Fundings </t>
    </r>
    <r>
      <rPr>
        <i/>
        <sz val="8"/>
        <rFont val="Arial"/>
        <family val="2"/>
      </rPr>
      <t>- yyyy/mm/dd, US$M</t>
    </r>
  </si>
  <si>
    <r>
      <t xml:space="preserve">Payments </t>
    </r>
    <r>
      <rPr>
        <i/>
        <sz val="8"/>
        <rFont val="Arial"/>
        <family val="2"/>
      </rPr>
      <t>- yyyy/mm/dd, US$M</t>
    </r>
  </si>
  <si>
    <t>NOTE - INCOMPLETE Apps RESULT in REJECTION or REDUCED INCOME SHARING</t>
  </si>
  <si>
    <r>
      <t>Income</t>
    </r>
    <r>
      <rPr>
        <i/>
        <sz val="8"/>
        <rFont val="Arial"/>
        <family val="2"/>
      </rPr>
      <t xml:space="preserve"> - to Broker/Collaborator</t>
    </r>
  </si>
  <si>
    <t>Income - to Broker (Applicant if not Buyer)</t>
  </si>
  <si>
    <t>Mgt Team (share profit and Income, fast response)</t>
  </si>
  <si>
    <t>Conceptualization Income** - Preparation - Business Plan, Assets and Securities Docs; Presentations; Full Teams</t>
  </si>
  <si>
    <t>Capitalization Income** - Process - Cull Funders; Practice and Present; Negotiations, Paperwork and Distribution</t>
  </si>
  <si>
    <t>Completion Income** - Profit - Best Implementation; Deepen Market; Periscope and Amplify for Max Performance, Possibilities and Opportunity</t>
  </si>
  <si>
    <t>Agreement  - Sales Income (early as possible) or JV Income (at this point), yyyy/mm/dd</t>
  </si>
  <si>
    <t>HQ Location - Country; ST; City; ZIP; Address</t>
  </si>
  <si>
    <t>Project Location - Country; ST; City; ZIP; Address</t>
  </si>
  <si>
    <t>Broker Income - Max acceptable to the buyer</t>
  </si>
  <si>
    <t>Management Team (share profit)</t>
  </si>
  <si>
    <r>
      <t>Other Informatio</t>
    </r>
    <r>
      <rPr>
        <b/>
        <i/>
        <sz val="8"/>
        <color indexed="12"/>
        <rFont val="Arial"/>
        <family val="2"/>
      </rPr>
      <t xml:space="preserve">n </t>
    </r>
    <r>
      <rPr>
        <i/>
        <sz val="8"/>
        <color indexed="12"/>
        <rFont val="Arial"/>
        <family val="2"/>
      </rPr>
      <t xml:space="preserve">- Professions, Expertises, etc </t>
    </r>
  </si>
  <si>
    <r>
      <t>Project Mgt / Supervision Leve</t>
    </r>
    <r>
      <rPr>
        <i/>
        <sz val="8"/>
        <rFont val="Arial"/>
        <family val="2"/>
      </rPr>
      <t>l - maximum $M; number people</t>
    </r>
  </si>
  <si>
    <t>Please email Funder's input forms &amp; requirements with this application.</t>
  </si>
  <si>
    <t>Income Projects**</t>
  </si>
  <si>
    <r>
      <t>Funder</t>
    </r>
    <r>
      <rPr>
        <i/>
        <sz val="8"/>
        <rFont val="Arial"/>
        <family val="2"/>
      </rPr>
      <t xml:space="preserve"> - Business***</t>
    </r>
  </si>
  <si>
    <r>
      <t>Funder</t>
    </r>
    <r>
      <rPr>
        <i/>
        <sz val="8"/>
        <rFont val="Arial"/>
        <family val="2"/>
      </rPr>
      <t xml:space="preserve"> - Bridge***</t>
    </r>
  </si>
  <si>
    <t>**Income Project Types</t>
  </si>
  <si>
    <t>**Project Specifications</t>
  </si>
  <si>
    <r>
      <t xml:space="preserve">***Business Funding </t>
    </r>
    <r>
      <rPr>
        <b/>
        <sz val="8"/>
        <color indexed="12"/>
        <rFont val="Arial"/>
        <family val="2"/>
      </rPr>
      <t>Available</t>
    </r>
    <r>
      <rPr>
        <i/>
        <sz val="8"/>
        <rFont val="Arial"/>
        <family val="2"/>
      </rPr>
      <t xml:space="preserve"> - to Invest- US$M</t>
    </r>
  </si>
  <si>
    <r>
      <t xml:space="preserve">***Bridge Funding </t>
    </r>
    <r>
      <rPr>
        <b/>
        <sz val="8"/>
        <color indexed="12"/>
        <rFont val="Arial"/>
        <family val="2"/>
      </rPr>
      <t>Available</t>
    </r>
    <r>
      <rPr>
        <i/>
        <sz val="8"/>
        <color indexed="12"/>
        <rFont val="Arial"/>
        <family val="2"/>
      </rPr>
      <t xml:space="preserve"> - </t>
    </r>
    <r>
      <rPr>
        <i/>
        <sz val="8"/>
        <rFont val="Arial"/>
        <family val="2"/>
      </rPr>
      <t xml:space="preserve">to invest - </t>
    </r>
    <r>
      <rPr>
        <i/>
        <sz val="8"/>
        <color indexed="10"/>
        <rFont val="Arial"/>
        <family val="2"/>
      </rPr>
      <t>US$K</t>
    </r>
  </si>
  <si>
    <t>Owners &amp; Others</t>
  </si>
  <si>
    <r>
      <t>Other Informatio</t>
    </r>
    <r>
      <rPr>
        <i/>
        <sz val="8"/>
        <rFont val="Arial"/>
        <family val="2"/>
      </rPr>
      <t>n - Overview, Special Expertises, Interests, beyond specifics in next lines</t>
    </r>
  </si>
  <si>
    <t>May have in an online profile - extract and drop here</t>
  </si>
  <si>
    <r>
      <t>CONFIDENTIAL TO PROSPER SYSTEMS, LLC</t>
    </r>
    <r>
      <rPr>
        <sz val="9"/>
        <color indexed="10"/>
        <rFont val="Arial"/>
        <family val="2"/>
      </rPr>
      <t xml:space="preserve"> - Creates Database &amp; Contact Sheets - Internal Use &amp; Collaboration</t>
    </r>
  </si>
  <si>
    <t>Collaboration Title</t>
  </si>
  <si>
    <r>
      <t>Education</t>
    </r>
    <r>
      <rPr>
        <i/>
        <sz val="8"/>
        <rFont val="Arial"/>
        <family val="2"/>
      </rPr>
      <t xml:space="preserve"> - Highest Degree Major, Certificate Subject, etc</t>
    </r>
  </si>
  <si>
    <r>
      <t xml:space="preserve">Other </t>
    </r>
    <r>
      <rPr>
        <i/>
        <sz val="8"/>
        <rFont val="Arial"/>
        <family val="2"/>
      </rPr>
      <t xml:space="preserve">- Abbreviation Jursidicition(s), … (ex: CPA Calif)  </t>
    </r>
  </si>
  <si>
    <t>Years' Experience</t>
  </si>
  <si>
    <t>Investor</t>
  </si>
  <si>
    <t>Owner</t>
  </si>
  <si>
    <t>Type</t>
  </si>
  <si>
    <t>Degree/School(s) - highest first, e.g., MBA Finance Harvard, BS Engineering Univ of California Berkley</t>
  </si>
  <si>
    <t>Other - Extracurricular; languages with proficiency; teaching; publications</t>
  </si>
  <si>
    <r>
      <t>Credentials / Experience</t>
    </r>
    <r>
      <rPr>
        <sz val="8"/>
        <rFont val="Arial"/>
        <family val="2"/>
      </rPr>
      <t xml:space="preserve"> </t>
    </r>
    <r>
      <rPr>
        <i/>
        <sz val="8"/>
        <rFont val="Arial"/>
        <family val="2"/>
      </rPr>
      <t>- for Team Summaries</t>
    </r>
  </si>
  <si>
    <r>
      <t xml:space="preserve">Add'l Information: Recommended for Buyers; </t>
    </r>
    <r>
      <rPr>
        <b/>
        <sz val="8"/>
        <color indexed="10"/>
        <rFont val="Arial"/>
        <family val="2"/>
      </rPr>
      <t>Required for all Others</t>
    </r>
  </si>
  <si>
    <r>
      <t xml:space="preserve">Copyright 2011-2014, Prosper Systems, LLC, Denver CO USA.  All rights Reserved.  </t>
    </r>
    <r>
      <rPr>
        <b/>
        <i/>
        <sz val="8"/>
        <color indexed="10"/>
        <rFont val="Arial"/>
        <family val="2"/>
      </rPr>
      <t>Inputs here change all the other sheets.</t>
    </r>
  </si>
  <si>
    <t>Copyright 2011-2014, Prosper Systems, LLC, Denver CO USA.  All rights Reserved.</t>
  </si>
  <si>
    <r>
      <t xml:space="preserve">Corporate Team Membership </t>
    </r>
    <r>
      <rPr>
        <b/>
        <sz val="8"/>
        <color indexed="10"/>
        <rFont val="Arial"/>
        <family val="2"/>
      </rPr>
      <t>Invite</t>
    </r>
    <r>
      <rPr>
        <b/>
        <sz val="8"/>
        <rFont val="Arial"/>
        <family val="2"/>
      </rPr>
      <t xml:space="preserve"> to PreciousMetalsPanAm or Prosper Systems - </t>
    </r>
    <r>
      <rPr>
        <i/>
        <sz val="8"/>
        <rFont val="Arial"/>
        <family val="2"/>
      </rPr>
      <t xml:space="preserve">mark with level of interest  (Yes, Possible, Later) </t>
    </r>
    <r>
      <rPr>
        <b/>
        <i/>
        <sz val="8"/>
        <rFont val="Arial"/>
        <family val="2"/>
      </rPr>
      <t xml:space="preserve">- </t>
    </r>
    <r>
      <rPr>
        <i/>
        <sz val="8"/>
        <rFont val="Arial"/>
        <family val="2"/>
      </rPr>
      <t>add Resume Link in Alt WS or Attach</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</si>
</sst>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0_);&quot;($&quot;#,##0\)"/>
    <numFmt numFmtId="166" formatCode="m/d/yy;@"/>
    <numFmt numFmtId="167" formatCode="m/d;@"/>
    <numFmt numFmtId="168" formatCode="mm/dd/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mm/dd/yy;@"/>
    <numFmt numFmtId="175" formatCode="_(\$* #,##0.000_);_(\$* \(#,##0.000\);_(\$* \-??_);_(@_)"/>
    <numFmt numFmtId="176" formatCode="mm/dd\ hh"/>
    <numFmt numFmtId="177" formatCode="\$#,##0_);[Red]&quot;($&quot;#,##0\)"/>
  </numFmts>
  <fonts count="78">
    <font>
      <sz val="10"/>
      <name val="Arial"/>
      <family val="2"/>
    </font>
    <font>
      <b/>
      <sz val="10"/>
      <name val="Arial"/>
      <family val="2"/>
    </font>
    <font>
      <b/>
      <sz val="8"/>
      <name val="Arial"/>
      <family val="2"/>
    </font>
    <font>
      <b/>
      <sz val="12"/>
      <color indexed="12"/>
      <name val="Arial"/>
      <family val="2"/>
    </font>
    <font>
      <sz val="8"/>
      <name val="Arial"/>
      <family val="2"/>
    </font>
    <font>
      <u val="single"/>
      <sz val="10"/>
      <color indexed="12"/>
      <name val="Arial"/>
      <family val="2"/>
    </font>
    <font>
      <b/>
      <sz val="10"/>
      <color indexed="12"/>
      <name val="Arial"/>
      <family val="2"/>
    </font>
    <font>
      <b/>
      <i/>
      <sz val="9"/>
      <color indexed="10"/>
      <name val="Arial"/>
      <family val="2"/>
    </font>
    <font>
      <b/>
      <sz val="9"/>
      <name val="Arial"/>
      <family val="2"/>
    </font>
    <font>
      <b/>
      <i/>
      <sz val="8"/>
      <color indexed="10"/>
      <name val="Arial"/>
      <family val="2"/>
    </font>
    <font>
      <i/>
      <sz val="8"/>
      <name val="Arial"/>
      <family val="2"/>
    </font>
    <font>
      <b/>
      <sz val="8"/>
      <color indexed="12"/>
      <name val="Arial"/>
      <family val="2"/>
    </font>
    <font>
      <b/>
      <sz val="8"/>
      <color indexed="10"/>
      <name val="Arial"/>
      <family val="2"/>
    </font>
    <font>
      <i/>
      <sz val="8"/>
      <color indexed="10"/>
      <name val="Arial"/>
      <family val="2"/>
    </font>
    <font>
      <i/>
      <sz val="8"/>
      <color indexed="12"/>
      <name val="Arial"/>
      <family val="2"/>
    </font>
    <font>
      <sz val="8"/>
      <color indexed="12"/>
      <name val="Arial"/>
      <family val="2"/>
    </font>
    <font>
      <sz val="8"/>
      <color indexed="10"/>
      <name val="Arial"/>
      <family val="2"/>
    </font>
    <font>
      <b/>
      <i/>
      <sz val="10"/>
      <color indexed="10"/>
      <name val="Arial"/>
      <family val="2"/>
    </font>
    <font>
      <b/>
      <sz val="10"/>
      <color indexed="10"/>
      <name val="Arial"/>
      <family val="2"/>
    </font>
    <font>
      <i/>
      <sz val="10"/>
      <color indexed="12"/>
      <name val="Arial"/>
      <family val="2"/>
    </font>
    <font>
      <b/>
      <i/>
      <sz val="10"/>
      <color indexed="12"/>
      <name val="Arial"/>
      <family val="2"/>
    </font>
    <font>
      <u val="single"/>
      <sz val="11"/>
      <color indexed="36"/>
      <name val="Arial"/>
      <family val="2"/>
    </font>
    <font>
      <b/>
      <i/>
      <sz val="8"/>
      <name val="Arial"/>
      <family val="2"/>
    </font>
    <font>
      <i/>
      <sz val="10"/>
      <name val="Arial"/>
      <family val="2"/>
    </font>
    <font>
      <b/>
      <i/>
      <sz val="11"/>
      <color indexed="12"/>
      <name val="Arial"/>
      <family val="2"/>
    </font>
    <font>
      <b/>
      <i/>
      <sz val="11"/>
      <color indexed="10"/>
      <name val="Arial"/>
      <family val="2"/>
    </font>
    <font>
      <sz val="11"/>
      <name val="Arial"/>
      <family val="2"/>
    </font>
    <font>
      <i/>
      <sz val="11"/>
      <name val="Arial"/>
      <family val="2"/>
    </font>
    <font>
      <b/>
      <sz val="11"/>
      <color indexed="10"/>
      <name val="Arial"/>
      <family val="2"/>
    </font>
    <font>
      <i/>
      <sz val="7"/>
      <name val="Arial"/>
      <family val="2"/>
    </font>
    <font>
      <b/>
      <sz val="9"/>
      <color indexed="10"/>
      <name val="Arial"/>
      <family val="2"/>
    </font>
    <font>
      <sz val="9"/>
      <color indexed="10"/>
      <name val="Arial"/>
      <family val="2"/>
    </font>
    <font>
      <i/>
      <sz val="9"/>
      <name val="Arial"/>
      <family val="2"/>
    </font>
    <font>
      <b/>
      <i/>
      <sz val="12"/>
      <color indexed="10"/>
      <name val="Arial"/>
      <family val="2"/>
    </font>
    <font>
      <b/>
      <i/>
      <sz val="16"/>
      <color indexed="10"/>
      <name val="Arial"/>
      <family val="2"/>
    </font>
    <font>
      <b/>
      <i/>
      <sz val="8"/>
      <color indexed="12"/>
      <name val="Arial"/>
      <family val="2"/>
    </font>
    <font>
      <b/>
      <i/>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2"/>
    </font>
    <font>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b/>
      <sz val="8"/>
      <color rgb="FFFF0000"/>
      <name val="Arial"/>
      <family val="2"/>
    </font>
    <font>
      <sz val="8"/>
      <color rgb="FFFF0000"/>
      <name val="Arial"/>
      <family val="2"/>
    </font>
    <font>
      <sz val="10"/>
      <color rgb="FFFF0000"/>
      <name val="Arial"/>
      <family val="2"/>
    </font>
    <font>
      <i/>
      <sz val="10"/>
      <color rgb="FFFF000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3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indexed="43"/>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7"/>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thin">
        <color indexed="8"/>
      </right>
      <top style="thin">
        <color indexed="8"/>
      </top>
      <bottom style="thin">
        <color indexed="8"/>
      </bottom>
    </border>
    <border>
      <left style="thin"/>
      <right>
        <color indexed="63"/>
      </right>
      <top style="medium"/>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style="thin"/>
      <right style="thin"/>
      <top style="thin"/>
      <bottom style="medium"/>
    </border>
    <border>
      <left style="medium"/>
      <right>
        <color indexed="63"/>
      </right>
      <top style="thin">
        <color indexed="8"/>
      </top>
      <bottom style="thin">
        <color indexed="8"/>
      </bottom>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top style="thin"/>
      <bottom>
        <color indexed="63"/>
      </bottom>
    </border>
    <border>
      <left style="thin">
        <color indexed="8"/>
      </left>
      <right style="thin">
        <color indexed="8"/>
      </right>
      <top>
        <color indexed="63"/>
      </top>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style="thin">
        <color indexed="8"/>
      </right>
      <top style="medium"/>
      <bottom style="medium"/>
    </border>
    <border>
      <left style="thin">
        <color indexed="8"/>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color indexed="8"/>
      </top>
      <bottom>
        <color indexed="63"/>
      </bottom>
    </border>
    <border>
      <left>
        <color indexed="63"/>
      </left>
      <right style="medium"/>
      <top style="medium">
        <color indexed="8"/>
      </top>
      <bottom>
        <color indexed="63"/>
      </bottom>
    </border>
    <border>
      <left style="medium"/>
      <right style="thin"/>
      <top style="thin"/>
      <bottom style="medium"/>
    </border>
    <border>
      <left style="medium"/>
      <right>
        <color indexed="63"/>
      </right>
      <top style="thin">
        <color indexed="8"/>
      </top>
      <bottom style="medium"/>
    </border>
    <border>
      <left style="medium"/>
      <right style="medium"/>
      <top style="medium"/>
      <bottom style="medium"/>
    </border>
    <border>
      <left style="thin">
        <color indexed="8"/>
      </left>
      <right style="thin">
        <color indexed="8"/>
      </right>
      <top style="thin">
        <color indexed="8"/>
      </top>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medium"/>
    </border>
    <border>
      <left style="medium"/>
      <right>
        <color indexed="63"/>
      </right>
      <top style="thin">
        <color indexed="8"/>
      </top>
      <bottom>
        <color indexed="63"/>
      </bottom>
    </border>
    <border>
      <left style="medium"/>
      <right>
        <color indexed="63"/>
      </right>
      <top>
        <color indexed="63"/>
      </top>
      <bottom style="thin">
        <color indexed="8"/>
      </bottom>
    </border>
    <border>
      <left style="medium"/>
      <right>
        <color indexed="63"/>
      </right>
      <top style="medium"/>
      <bottom>
        <color indexed="63"/>
      </bottom>
    </border>
    <border>
      <left style="medium"/>
      <right style="medium"/>
      <top style="medium"/>
      <bottom>
        <color indexed="63"/>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color indexed="63"/>
      </left>
      <right style="thin"/>
      <top style="medium"/>
      <bottom style="thin"/>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top>
        <color indexed="63"/>
      </top>
      <bottom>
        <color indexed="63"/>
      </bottom>
    </border>
    <border>
      <left>
        <color indexed="63"/>
      </left>
      <right style="thin">
        <color indexed="8"/>
      </right>
      <top style="medium">
        <color indexed="8"/>
      </top>
      <bottom>
        <color indexed="63"/>
      </bottom>
    </border>
    <border>
      <left style="medium"/>
      <right>
        <color indexed="63"/>
      </right>
      <top style="medium">
        <color indexed="8"/>
      </top>
      <bottom style="thin">
        <color indexed="8"/>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color indexed="63"/>
      </top>
      <bottom style="thin">
        <color indexed="8"/>
      </bottom>
    </border>
    <border>
      <left style="thin">
        <color indexed="8"/>
      </left>
      <right style="medium">
        <color indexed="8"/>
      </right>
      <top style="medium"/>
      <bottom style="mediu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thin">
        <color indexed="8"/>
      </left>
      <right>
        <color indexed="63"/>
      </right>
      <top style="medium"/>
      <bottom style="thin">
        <color indexed="8"/>
      </bottom>
    </border>
    <border>
      <left>
        <color indexed="63"/>
      </left>
      <right style="medium"/>
      <top style="medium"/>
      <bottom style="medium">
        <color indexed="8"/>
      </bottom>
    </border>
    <border>
      <left>
        <color indexed="63"/>
      </left>
      <right style="medium"/>
      <top style="medium">
        <color indexed="8"/>
      </top>
      <bottom style="medium"/>
    </border>
    <border>
      <left style="thin">
        <color indexed="8"/>
      </left>
      <right style="medium">
        <color indexed="8"/>
      </right>
      <top style="thin">
        <color indexed="8"/>
      </top>
      <bottom style="medium"/>
    </border>
    <border>
      <left style="thin">
        <color indexed="8"/>
      </left>
      <right style="medium"/>
      <top style="thin">
        <color indexed="8"/>
      </top>
      <bottom style="medium"/>
    </border>
    <border>
      <left>
        <color indexed="63"/>
      </left>
      <right style="medium"/>
      <top>
        <color indexed="63"/>
      </top>
      <bottom style="medium">
        <color indexed="8"/>
      </bottom>
    </border>
    <border>
      <left>
        <color indexed="63"/>
      </left>
      <right style="medium"/>
      <top style="medium">
        <color indexed="8"/>
      </top>
      <bottom style="medium">
        <color indexed="8"/>
      </bottom>
    </border>
    <border>
      <left style="thin"/>
      <right>
        <color indexed="63"/>
      </right>
      <top style="thin"/>
      <bottom style="medium"/>
    </border>
    <border>
      <left>
        <color indexed="63"/>
      </left>
      <right>
        <color indexed="63"/>
      </right>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2" fontId="0" fillId="0" borderId="0" applyFill="0" applyBorder="0" applyAlignment="0" applyProtection="0"/>
    <xf numFmtId="0" fontId="61" fillId="0" borderId="0" applyNumberFormat="0" applyFill="0" applyBorder="0" applyAlignment="0" applyProtection="0"/>
    <xf numFmtId="0" fontId="2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29">
    <xf numFmtId="0" fontId="0" fillId="0" borderId="0" xfId="0" applyAlignment="1">
      <alignment/>
    </xf>
    <xf numFmtId="0" fontId="1" fillId="0" borderId="10" xfId="0" applyFont="1" applyBorder="1" applyAlignment="1">
      <alignment horizontal="left" vertical="center" wrapText="1"/>
    </xf>
    <xf numFmtId="0" fontId="0" fillId="0" borderId="11" xfId="0" applyBorder="1" applyAlignment="1">
      <alignment horizontal="center" vertical="center" wrapText="1"/>
    </xf>
    <xf numFmtId="0" fontId="2" fillId="0" borderId="12" xfId="0" applyFont="1" applyBorder="1" applyAlignment="1">
      <alignment horizontal="left" vertical="center"/>
    </xf>
    <xf numFmtId="0" fontId="0" fillId="0" borderId="11" xfId="0" applyFill="1" applyBorder="1" applyAlignment="1">
      <alignment horizontal="left" vertical="center"/>
    </xf>
    <xf numFmtId="0" fontId="4" fillId="0" borderId="0" xfId="0" applyFont="1" applyFill="1" applyBorder="1" applyAlignment="1">
      <alignment horizontal="center" vertical="center" wrapText="1"/>
    </xf>
    <xf numFmtId="0" fontId="0" fillId="0" borderId="0" xfId="0" applyFill="1" applyBorder="1" applyAlignment="1">
      <alignment horizontal="left" vertical="center"/>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textRotation="90"/>
    </xf>
    <xf numFmtId="0" fontId="4" fillId="0" borderId="13" xfId="0" applyFont="1" applyBorder="1" applyAlignment="1">
      <alignment horizontal="left" vertical="center"/>
    </xf>
    <xf numFmtId="0" fontId="4" fillId="33" borderId="13" xfId="0" applyFont="1" applyFill="1" applyBorder="1" applyAlignment="1">
      <alignment horizontal="left" vertical="center"/>
    </xf>
    <xf numFmtId="0" fontId="15" fillId="0" borderId="0" xfId="0" applyFont="1" applyBorder="1" applyAlignment="1">
      <alignment/>
    </xf>
    <xf numFmtId="0" fontId="16" fillId="0" borderId="0" xfId="0" applyFont="1" applyBorder="1" applyAlignment="1">
      <alignment/>
    </xf>
    <xf numFmtId="0" fontId="0" fillId="0" borderId="0" xfId="0" applyFont="1" applyAlignment="1">
      <alignment/>
    </xf>
    <xf numFmtId="0" fontId="1" fillId="0" borderId="0" xfId="0" applyFont="1" applyAlignment="1">
      <alignment/>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15" fillId="0" borderId="15" xfId="0" applyFont="1" applyBorder="1" applyAlignment="1">
      <alignment horizontal="left" vertical="center"/>
    </xf>
    <xf numFmtId="0" fontId="16"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xf>
    <xf numFmtId="0" fontId="4" fillId="0" borderId="18" xfId="0" applyFont="1" applyBorder="1" applyAlignment="1">
      <alignment/>
    </xf>
    <xf numFmtId="0" fontId="4" fillId="33" borderId="14" xfId="0" applyFont="1" applyFill="1" applyBorder="1" applyAlignment="1">
      <alignment horizontal="left" vertical="center"/>
    </xf>
    <xf numFmtId="0" fontId="4" fillId="33" borderId="15" xfId="0" applyFont="1" applyFill="1" applyBorder="1" applyAlignment="1">
      <alignment horizontal="left" vertical="center" textRotation="90"/>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17" fillId="0" borderId="0" xfId="0" applyFont="1" applyAlignment="1">
      <alignment/>
    </xf>
    <xf numFmtId="0" fontId="0" fillId="0" borderId="0" xfId="0" applyBorder="1" applyAlignment="1">
      <alignment horizontal="center" vertical="center" wrapText="1"/>
    </xf>
    <xf numFmtId="0" fontId="0" fillId="0" borderId="0" xfId="0" applyFont="1" applyAlignment="1">
      <alignment horizontal="left" vertical="top"/>
    </xf>
    <xf numFmtId="0" fontId="18" fillId="0" borderId="0" xfId="0" applyFont="1" applyAlignment="1">
      <alignment horizontal="left" vertical="top"/>
    </xf>
    <xf numFmtId="0" fontId="1" fillId="0" borderId="0" xfId="0" applyFont="1" applyAlignment="1">
      <alignment horizontal="left" vertical="top"/>
    </xf>
    <xf numFmtId="0" fontId="0" fillId="0" borderId="0" xfId="0" applyFont="1" applyBorder="1" applyAlignment="1">
      <alignment horizontal="left" vertical="top" wrapText="1"/>
    </xf>
    <xf numFmtId="0" fontId="0" fillId="0" borderId="0" xfId="0" applyFont="1" applyAlignment="1">
      <alignment horizontal="left"/>
    </xf>
    <xf numFmtId="0" fontId="4" fillId="0" borderId="19" xfId="0" applyFont="1" applyBorder="1" applyAlignment="1">
      <alignment/>
    </xf>
    <xf numFmtId="0" fontId="4" fillId="33" borderId="20" xfId="0" applyFont="1" applyFill="1" applyBorder="1" applyAlignment="1">
      <alignment horizontal="left" vertical="center"/>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xf>
    <xf numFmtId="0" fontId="4" fillId="0" borderId="23" xfId="0" applyFont="1" applyBorder="1" applyAlignment="1">
      <alignment/>
    </xf>
    <xf numFmtId="0" fontId="4" fillId="0" borderId="24" xfId="0" applyFont="1" applyBorder="1" applyAlignment="1">
      <alignment/>
    </xf>
    <xf numFmtId="0" fontId="4" fillId="34" borderId="19" xfId="0" applyFont="1" applyFill="1" applyBorder="1" applyAlignment="1">
      <alignment horizontal="center" vertical="center" wrapText="1"/>
    </xf>
    <xf numFmtId="0" fontId="4" fillId="0" borderId="0" xfId="0" applyFont="1" applyBorder="1" applyAlignment="1">
      <alignment horizontal="center" vertical="top" textRotation="90" wrapText="1"/>
    </xf>
    <xf numFmtId="0" fontId="0" fillId="0" borderId="25" xfId="0" applyBorder="1" applyAlignment="1">
      <alignment horizontal="center" vertical="center" wrapText="1"/>
    </xf>
    <xf numFmtId="0" fontId="4" fillId="0" borderId="0" xfId="0" applyFont="1" applyFill="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xf>
    <xf numFmtId="0" fontId="4" fillId="35" borderId="19" xfId="0" applyFont="1" applyFill="1" applyBorder="1" applyAlignment="1">
      <alignment horizontal="center" vertical="center" wrapText="1"/>
    </xf>
    <xf numFmtId="0" fontId="10" fillId="35" borderId="19" xfId="0" applyFont="1" applyFill="1" applyBorder="1" applyAlignment="1">
      <alignment horizontal="center" vertical="center" wrapText="1"/>
    </xf>
    <xf numFmtId="0" fontId="17" fillId="0" borderId="0" xfId="0" applyFont="1" applyBorder="1" applyAlignment="1">
      <alignment/>
    </xf>
    <xf numFmtId="0" fontId="4" fillId="0" borderId="19" xfId="0" applyFont="1" applyBorder="1" applyAlignment="1">
      <alignment textRotation="90"/>
    </xf>
    <xf numFmtId="0" fontId="4" fillId="0" borderId="23" xfId="0" applyFont="1" applyBorder="1" applyAlignment="1">
      <alignment textRotation="90"/>
    </xf>
    <xf numFmtId="0" fontId="4" fillId="0" borderId="24" xfId="0" applyFont="1" applyBorder="1" applyAlignment="1">
      <alignment textRotation="90"/>
    </xf>
    <xf numFmtId="0" fontId="4" fillId="33" borderId="21" xfId="0" applyFont="1" applyFill="1" applyBorder="1" applyAlignment="1">
      <alignment horizontal="left" vertical="center" textRotation="90"/>
    </xf>
    <xf numFmtId="0" fontId="4" fillId="33" borderId="26" xfId="0" applyFont="1" applyFill="1" applyBorder="1" applyAlignment="1">
      <alignment horizontal="left" vertical="center" textRotation="90"/>
    </xf>
    <xf numFmtId="0" fontId="4" fillId="0" borderId="27" xfId="0" applyFont="1" applyBorder="1" applyAlignment="1">
      <alignment textRotation="90"/>
    </xf>
    <xf numFmtId="0" fontId="4" fillId="0" borderId="28" xfId="0" applyFont="1" applyBorder="1" applyAlignment="1">
      <alignment textRotation="90"/>
    </xf>
    <xf numFmtId="0" fontId="4" fillId="0" borderId="29" xfId="0" applyFont="1" applyBorder="1" applyAlignment="1">
      <alignment textRotation="90"/>
    </xf>
    <xf numFmtId="0" fontId="4" fillId="0" borderId="30" xfId="0" applyFont="1" applyBorder="1" applyAlignment="1">
      <alignment textRotation="90"/>
    </xf>
    <xf numFmtId="0" fontId="4" fillId="0" borderId="31" xfId="0" applyFont="1" applyBorder="1" applyAlignment="1">
      <alignment textRotation="90"/>
    </xf>
    <xf numFmtId="0" fontId="4" fillId="0" borderId="32" xfId="0" applyFont="1" applyBorder="1" applyAlignment="1">
      <alignment textRotation="90"/>
    </xf>
    <xf numFmtId="0" fontId="4" fillId="0" borderId="33" xfId="0" applyFont="1" applyBorder="1" applyAlignment="1">
      <alignment textRotation="90"/>
    </xf>
    <xf numFmtId="0" fontId="4" fillId="0" borderId="34" xfId="0" applyFont="1" applyBorder="1" applyAlignment="1">
      <alignment textRotation="90"/>
    </xf>
    <xf numFmtId="0" fontId="4" fillId="0" borderId="35" xfId="0" applyFont="1" applyBorder="1" applyAlignment="1">
      <alignment textRotation="90"/>
    </xf>
    <xf numFmtId="0" fontId="4" fillId="0" borderId="36" xfId="0" applyFont="1" applyBorder="1" applyAlignment="1">
      <alignment textRotation="90"/>
    </xf>
    <xf numFmtId="0" fontId="4" fillId="0" borderId="37" xfId="0" applyFont="1" applyBorder="1" applyAlignment="1">
      <alignment textRotation="90"/>
    </xf>
    <xf numFmtId="0" fontId="4" fillId="0" borderId="33" xfId="0" applyFont="1" applyBorder="1" applyAlignment="1">
      <alignment/>
    </xf>
    <xf numFmtId="0" fontId="4" fillId="0" borderId="34" xfId="0" applyFont="1" applyBorder="1" applyAlignment="1">
      <alignment/>
    </xf>
    <xf numFmtId="0" fontId="4" fillId="0" borderId="36" xfId="0" applyFont="1" applyBorder="1" applyAlignment="1">
      <alignment/>
    </xf>
    <xf numFmtId="0" fontId="18" fillId="0" borderId="0" xfId="0" applyFont="1" applyBorder="1" applyAlignment="1">
      <alignment/>
    </xf>
    <xf numFmtId="0" fontId="2" fillId="36" borderId="19"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38" xfId="0" applyFont="1" applyFill="1" applyBorder="1" applyAlignment="1">
      <alignment horizontal="center" vertical="center"/>
    </xf>
    <xf numFmtId="0" fontId="2" fillId="35" borderId="39" xfId="0" applyFont="1" applyFill="1" applyBorder="1" applyAlignment="1">
      <alignment horizontal="left" vertical="center" wrapText="1"/>
    </xf>
    <xf numFmtId="0" fontId="2" fillId="35" borderId="39" xfId="0" applyFont="1" applyFill="1" applyBorder="1" applyAlignment="1">
      <alignment horizontal="left" vertical="center"/>
    </xf>
    <xf numFmtId="0" fontId="4"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0" fontId="27" fillId="0" borderId="0" xfId="0" applyFont="1" applyBorder="1" applyAlignment="1">
      <alignment/>
    </xf>
    <xf numFmtId="0" fontId="1" fillId="0" borderId="0" xfId="0" applyFont="1" applyFill="1" applyBorder="1" applyAlignment="1">
      <alignment horizontal="left" vertical="center"/>
    </xf>
    <xf numFmtId="0" fontId="1" fillId="0" borderId="40" xfId="0" applyFont="1" applyBorder="1" applyAlignment="1">
      <alignment horizontal="left"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2" xfId="0" applyBorder="1" applyAlignment="1">
      <alignment horizontal="center" vertical="center"/>
    </xf>
    <xf numFmtId="0" fontId="2" fillId="0" borderId="43" xfId="0" applyFont="1" applyBorder="1" applyAlignment="1">
      <alignment horizontal="left" vertical="center"/>
    </xf>
    <xf numFmtId="0" fontId="2" fillId="0" borderId="17" xfId="0" applyFont="1" applyFill="1" applyBorder="1" applyAlignment="1">
      <alignment horizontal="left" vertical="center" wrapText="1"/>
    </xf>
    <xf numFmtId="0" fontId="0" fillId="0" borderId="18" xfId="0" applyFill="1" applyBorder="1" applyAlignment="1">
      <alignment horizontal="left" vertical="center"/>
    </xf>
    <xf numFmtId="0" fontId="1" fillId="0" borderId="17" xfId="0" applyFont="1" applyBorder="1" applyAlignment="1">
      <alignment horizontal="left" vertical="center" wrapText="1"/>
    </xf>
    <xf numFmtId="0" fontId="2" fillId="0" borderId="18" xfId="0" applyFont="1" applyBorder="1" applyAlignment="1">
      <alignment horizontal="left" vertical="center"/>
    </xf>
    <xf numFmtId="0" fontId="23" fillId="0" borderId="0" xfId="0" applyFont="1" applyFill="1" applyBorder="1" applyAlignment="1">
      <alignment horizontal="left" vertical="center"/>
    </xf>
    <xf numFmtId="0" fontId="4" fillId="0" borderId="44" xfId="0" applyFont="1" applyBorder="1" applyAlignment="1">
      <alignment textRotation="90"/>
    </xf>
    <xf numFmtId="0" fontId="4" fillId="0" borderId="32" xfId="0" applyFont="1" applyBorder="1" applyAlignment="1">
      <alignment/>
    </xf>
    <xf numFmtId="0" fontId="4" fillId="0" borderId="29" xfId="0" applyFont="1" applyBorder="1" applyAlignment="1">
      <alignment/>
    </xf>
    <xf numFmtId="0" fontId="4" fillId="0" borderId="31" xfId="0" applyFont="1" applyBorder="1" applyAlignment="1">
      <alignment/>
    </xf>
    <xf numFmtId="166" fontId="4" fillId="0" borderId="45" xfId="0" applyNumberFormat="1" applyFont="1" applyBorder="1" applyAlignment="1">
      <alignment horizontal="center" vertical="top" textRotation="90" wrapText="1"/>
    </xf>
    <xf numFmtId="0" fontId="16" fillId="0" borderId="45" xfId="0" applyNumberFormat="1" applyFont="1" applyBorder="1" applyAlignment="1">
      <alignment horizontal="center" vertical="top" textRotation="90" wrapText="1"/>
    </xf>
    <xf numFmtId="0" fontId="4" fillId="0" borderId="45" xfId="0" applyNumberFormat="1" applyFont="1" applyBorder="1" applyAlignment="1">
      <alignment horizontal="left" vertical="top" wrapText="1"/>
    </xf>
    <xf numFmtId="0" fontId="2" fillId="0" borderId="46" xfId="0" applyFont="1" applyFill="1" applyBorder="1" applyAlignment="1">
      <alignment horizontal="center" textRotation="90" wrapText="1"/>
    </xf>
    <xf numFmtId="0" fontId="2" fillId="0" borderId="47" xfId="0" applyFont="1" applyFill="1" applyBorder="1" applyAlignment="1">
      <alignment horizontal="center" textRotation="90" wrapText="1"/>
    </xf>
    <xf numFmtId="0" fontId="11" fillId="0" borderId="47" xfId="0" applyFont="1" applyFill="1" applyBorder="1" applyAlignment="1">
      <alignment horizontal="center" textRotation="90" wrapText="1"/>
    </xf>
    <xf numFmtId="0" fontId="11" fillId="0" borderId="48" xfId="0" applyFont="1" applyFill="1" applyBorder="1" applyAlignment="1">
      <alignment horizontal="center" textRotation="90" wrapText="1"/>
    </xf>
    <xf numFmtId="0" fontId="2" fillId="37" borderId="46" xfId="0" applyFont="1" applyFill="1" applyBorder="1" applyAlignment="1">
      <alignment horizontal="center" textRotation="90" wrapText="1"/>
    </xf>
    <xf numFmtId="166" fontId="2" fillId="37" borderId="47" xfId="0" applyNumberFormat="1" applyFont="1" applyFill="1" applyBorder="1" applyAlignment="1">
      <alignment horizontal="center" textRotation="90" wrapText="1"/>
    </xf>
    <xf numFmtId="166" fontId="11" fillId="37" borderId="47" xfId="0" applyNumberFormat="1" applyFont="1" applyFill="1" applyBorder="1" applyAlignment="1">
      <alignment horizontal="center" textRotation="90" wrapText="1"/>
    </xf>
    <xf numFmtId="167" fontId="12" fillId="37" borderId="47" xfId="0" applyNumberFormat="1" applyFont="1" applyFill="1" applyBorder="1" applyAlignment="1">
      <alignment horizontal="center" textRotation="90" wrapText="1"/>
    </xf>
    <xf numFmtId="0" fontId="2" fillId="37" borderId="47" xfId="0" applyFont="1" applyFill="1" applyBorder="1" applyAlignment="1">
      <alignment horizontal="center" textRotation="90" wrapText="1"/>
    </xf>
    <xf numFmtId="0" fontId="2" fillId="33" borderId="49" xfId="0" applyFont="1" applyFill="1" applyBorder="1" applyAlignment="1">
      <alignment horizontal="center" textRotation="90" wrapText="1"/>
    </xf>
    <xf numFmtId="0" fontId="2" fillId="33" borderId="50" xfId="0" applyFont="1" applyFill="1" applyBorder="1" applyAlignment="1">
      <alignment horizontal="center" textRotation="90" wrapText="1"/>
    </xf>
    <xf numFmtId="0" fontId="2" fillId="33" borderId="51" xfId="0" applyFont="1" applyFill="1" applyBorder="1" applyAlignment="1">
      <alignment horizontal="center" textRotation="90" wrapText="1"/>
    </xf>
    <xf numFmtId="0" fontId="2" fillId="33" borderId="52" xfId="0" applyFont="1" applyFill="1" applyBorder="1" applyAlignment="1">
      <alignment horizontal="center" textRotation="90" wrapText="1"/>
    </xf>
    <xf numFmtId="0" fontId="2" fillId="33" borderId="53" xfId="0" applyFont="1" applyFill="1" applyBorder="1" applyAlignment="1">
      <alignment horizontal="center" textRotation="90" wrapText="1"/>
    </xf>
    <xf numFmtId="0" fontId="2" fillId="33" borderId="54" xfId="0" applyFont="1" applyFill="1" applyBorder="1" applyAlignment="1">
      <alignment horizontal="center" textRotation="90" wrapText="1"/>
    </xf>
    <xf numFmtId="0" fontId="2" fillId="33" borderId="47" xfId="0" applyFont="1" applyFill="1" applyBorder="1" applyAlignment="1">
      <alignment horizontal="center" textRotation="90" wrapText="1"/>
    </xf>
    <xf numFmtId="0" fontId="2" fillId="33" borderId="48" xfId="0" applyFont="1" applyFill="1" applyBorder="1" applyAlignment="1">
      <alignment horizontal="center" textRotation="90" wrapText="1"/>
    </xf>
    <xf numFmtId="0" fontId="11" fillId="33" borderId="50" xfId="0" applyFont="1" applyFill="1" applyBorder="1" applyAlignment="1">
      <alignment horizontal="center" textRotation="90" wrapText="1"/>
    </xf>
    <xf numFmtId="0" fontId="11" fillId="33" borderId="52" xfId="0" applyFont="1" applyFill="1" applyBorder="1" applyAlignment="1">
      <alignment horizontal="center" textRotation="90" wrapText="1"/>
    </xf>
    <xf numFmtId="0" fontId="2" fillId="35" borderId="49" xfId="0" applyFont="1" applyFill="1" applyBorder="1" applyAlignment="1">
      <alignment horizontal="center" textRotation="90" wrapText="1"/>
    </xf>
    <xf numFmtId="0" fontId="2" fillId="35" borderId="50" xfId="0" applyFont="1" applyFill="1" applyBorder="1" applyAlignment="1">
      <alignment horizontal="center" textRotation="90" wrapText="1"/>
    </xf>
    <xf numFmtId="0" fontId="2" fillId="35" borderId="52" xfId="0" applyFont="1" applyFill="1" applyBorder="1" applyAlignment="1">
      <alignment horizontal="center" textRotation="90" wrapText="1"/>
    </xf>
    <xf numFmtId="0" fontId="2" fillId="33" borderId="55" xfId="0" applyFont="1" applyFill="1" applyBorder="1" applyAlignment="1">
      <alignment horizontal="center" textRotation="90" wrapText="1"/>
    </xf>
    <xf numFmtId="0" fontId="2" fillId="33" borderId="46" xfId="0" applyFont="1" applyFill="1" applyBorder="1" applyAlignment="1">
      <alignment horizontal="center" textRotation="90" wrapText="1"/>
    </xf>
    <xf numFmtId="0" fontId="11" fillId="33" borderId="48" xfId="0" applyFont="1" applyFill="1" applyBorder="1" applyAlignment="1">
      <alignment horizontal="center" textRotation="90" wrapText="1"/>
    </xf>
    <xf numFmtId="0" fontId="11" fillId="33" borderId="55" xfId="0" applyFont="1" applyFill="1" applyBorder="1" applyAlignment="1">
      <alignment horizontal="center" textRotation="90" wrapText="1"/>
    </xf>
    <xf numFmtId="0" fontId="2" fillId="0" borderId="54" xfId="0" applyFont="1" applyBorder="1" applyAlignment="1">
      <alignment horizontal="center" textRotation="90" wrapText="1"/>
    </xf>
    <xf numFmtId="0" fontId="2" fillId="0" borderId="47" xfId="0" applyFont="1" applyBorder="1" applyAlignment="1">
      <alignment horizontal="center" textRotation="90" wrapText="1"/>
    </xf>
    <xf numFmtId="0" fontId="10" fillId="0" borderId="56" xfId="0" applyFont="1" applyBorder="1" applyAlignment="1">
      <alignment/>
    </xf>
    <xf numFmtId="0" fontId="23" fillId="0" borderId="57" xfId="0" applyFont="1" applyBorder="1" applyAlignment="1">
      <alignment horizontal="center" vertical="center" wrapText="1"/>
    </xf>
    <xf numFmtId="0" fontId="23" fillId="0" borderId="57" xfId="0" applyFont="1" applyBorder="1" applyAlignment="1">
      <alignment horizontal="center" vertical="center"/>
    </xf>
    <xf numFmtId="0" fontId="29" fillId="0" borderId="57" xfId="0" applyFont="1" applyFill="1" applyBorder="1" applyAlignment="1">
      <alignment horizontal="center" vertical="center"/>
    </xf>
    <xf numFmtId="166" fontId="29" fillId="0" borderId="57" xfId="0" applyNumberFormat="1" applyFont="1" applyFill="1" applyBorder="1" applyAlignment="1">
      <alignment horizontal="center" vertical="center" wrapText="1"/>
    </xf>
    <xf numFmtId="20" fontId="29" fillId="0" borderId="58" xfId="0" applyNumberFormat="1" applyFont="1" applyFill="1" applyBorder="1" applyAlignment="1">
      <alignment horizontal="left" vertical="center" wrapText="1"/>
    </xf>
    <xf numFmtId="0" fontId="8" fillId="37" borderId="59" xfId="0" applyFont="1" applyFill="1" applyBorder="1" applyAlignment="1">
      <alignment horizontal="center" vertical="center" wrapText="1"/>
    </xf>
    <xf numFmtId="0" fontId="2" fillId="37" borderId="60" xfId="0" applyFont="1" applyFill="1" applyBorder="1" applyAlignment="1">
      <alignment horizontal="center" vertical="center" wrapText="1"/>
    </xf>
    <xf numFmtId="0" fontId="0" fillId="0" borderId="0" xfId="0" applyAlignment="1">
      <alignment vertical="center"/>
    </xf>
    <xf numFmtId="0" fontId="0" fillId="0" borderId="17" xfId="0" applyBorder="1" applyAlignment="1">
      <alignment vertical="center"/>
    </xf>
    <xf numFmtId="0" fontId="2" fillId="36" borderId="23" xfId="0" applyFont="1" applyFill="1" applyBorder="1" applyAlignment="1">
      <alignment horizontal="center" vertical="center" wrapText="1"/>
    </xf>
    <xf numFmtId="0" fontId="2" fillId="36" borderId="61" xfId="0" applyFont="1" applyFill="1" applyBorder="1" applyAlignment="1">
      <alignment horizontal="center" vertical="center" wrapText="1"/>
    </xf>
    <xf numFmtId="0" fontId="2" fillId="38" borderId="39" xfId="0" applyFont="1" applyFill="1" applyBorder="1" applyAlignment="1">
      <alignment horizontal="left" vertical="center" wrapText="1"/>
    </xf>
    <xf numFmtId="0" fontId="2" fillId="38" borderId="62" xfId="0"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vertical="center"/>
    </xf>
    <xf numFmtId="0" fontId="8" fillId="37" borderId="63" xfId="0" applyFont="1" applyFill="1" applyBorder="1" applyAlignment="1">
      <alignment horizontal="center" vertical="center" wrapText="1"/>
    </xf>
    <xf numFmtId="0" fontId="12" fillId="0" borderId="11" xfId="0" applyFont="1" applyBorder="1" applyAlignment="1">
      <alignment/>
    </xf>
    <xf numFmtId="0" fontId="10" fillId="0" borderId="19" xfId="0" applyFont="1" applyFill="1" applyBorder="1" applyAlignment="1" applyProtection="1">
      <alignment horizontal="center" vertical="center" wrapText="1"/>
      <protection locked="0"/>
    </xf>
    <xf numFmtId="0" fontId="4" fillId="0" borderId="46" xfId="0" applyFont="1" applyFill="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9" fontId="10" fillId="0" borderId="19" xfId="0" applyNumberFormat="1" applyFont="1" applyBorder="1" applyAlignment="1" applyProtection="1">
      <alignment horizontal="center" vertical="center" wrapText="1"/>
      <protection locked="0"/>
    </xf>
    <xf numFmtId="9" fontId="10" fillId="0" borderId="64" xfId="0" applyNumberFormat="1" applyFont="1" applyBorder="1" applyAlignment="1" applyProtection="1">
      <alignment horizontal="center" vertical="center" wrapText="1"/>
      <protection locked="0"/>
    </xf>
    <xf numFmtId="0" fontId="10" fillId="0" borderId="64" xfId="0" applyFont="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10" fillId="0" borderId="65"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24"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0" fillId="0" borderId="0" xfId="0" applyFont="1" applyBorder="1" applyAlignment="1">
      <alignment vertical="center"/>
    </xf>
    <xf numFmtId="0" fontId="0" fillId="0" borderId="0" xfId="0" applyFont="1" applyBorder="1" applyAlignment="1">
      <alignment vertical="center"/>
    </xf>
    <xf numFmtId="0" fontId="1" fillId="0" borderId="0" xfId="0" applyFont="1" applyBorder="1" applyAlignment="1">
      <alignment horizontal="left" vertical="center" wrapText="1"/>
    </xf>
    <xf numFmtId="0" fontId="2" fillId="0" borderId="0" xfId="0" applyFont="1" applyBorder="1" applyAlignment="1">
      <alignment horizontal="left" vertical="center"/>
    </xf>
    <xf numFmtId="0" fontId="2" fillId="39" borderId="19" xfId="0" applyFont="1" applyFill="1" applyBorder="1" applyAlignment="1">
      <alignment horizontal="left" textRotation="90" wrapText="1"/>
    </xf>
    <xf numFmtId="0" fontId="12" fillId="40" borderId="19" xfId="0" applyFont="1" applyFill="1" applyBorder="1" applyAlignment="1">
      <alignment horizontal="center" textRotation="90" wrapText="1"/>
    </xf>
    <xf numFmtId="0" fontId="2" fillId="40" borderId="19" xfId="0" applyFont="1" applyFill="1" applyBorder="1" applyAlignment="1">
      <alignment horizontal="center" textRotation="90" wrapText="1"/>
    </xf>
    <xf numFmtId="0" fontId="11" fillId="40" borderId="19" xfId="0" applyFont="1" applyFill="1" applyBorder="1" applyAlignment="1">
      <alignment horizontal="center" textRotation="90" wrapText="1"/>
    </xf>
    <xf numFmtId="0" fontId="2" fillId="40" borderId="27" xfId="0" applyFont="1" applyFill="1" applyBorder="1" applyAlignment="1">
      <alignment horizontal="center" textRotation="90" wrapText="1"/>
    </xf>
    <xf numFmtId="0" fontId="2" fillId="39" borderId="23" xfId="0" applyFont="1" applyFill="1" applyBorder="1" applyAlignment="1">
      <alignment horizontal="center" textRotation="90" wrapText="1"/>
    </xf>
    <xf numFmtId="0" fontId="2" fillId="39" borderId="19" xfId="0" applyFont="1" applyFill="1" applyBorder="1" applyAlignment="1">
      <alignment horizontal="center" textRotation="90" wrapText="1"/>
    </xf>
    <xf numFmtId="0" fontId="11" fillId="39" borderId="19" xfId="0" applyFont="1" applyFill="1" applyBorder="1" applyAlignment="1">
      <alignment horizontal="center" textRotation="90" wrapText="1"/>
    </xf>
    <xf numFmtId="0" fontId="12" fillId="39" borderId="19" xfId="0" applyFont="1" applyFill="1" applyBorder="1" applyAlignment="1">
      <alignment horizontal="center" textRotation="90" wrapText="1"/>
    </xf>
    <xf numFmtId="0" fontId="2" fillId="39" borderId="24" xfId="0" applyFont="1" applyFill="1" applyBorder="1" applyAlignment="1">
      <alignment horizontal="center" textRotation="90" wrapText="1"/>
    </xf>
    <xf numFmtId="0" fontId="2" fillId="40" borderId="28" xfId="0" applyFont="1" applyFill="1" applyBorder="1" applyAlignment="1">
      <alignment horizontal="center" textRotation="90" wrapText="1"/>
    </xf>
    <xf numFmtId="0" fontId="4" fillId="0" borderId="11" xfId="0" applyFont="1" applyBorder="1" applyAlignment="1">
      <alignment horizontal="left" vertical="top" textRotation="90" wrapText="1"/>
    </xf>
    <xf numFmtId="0" fontId="15" fillId="0" borderId="11" xfId="0" applyFont="1" applyBorder="1" applyAlignment="1">
      <alignment horizontal="left" vertical="top" textRotation="90" wrapText="1"/>
    </xf>
    <xf numFmtId="0" fontId="4" fillId="0" borderId="12" xfId="0" applyFont="1" applyBorder="1" applyAlignment="1">
      <alignment horizontal="left" vertical="top" textRotation="90" wrapText="1"/>
    </xf>
    <xf numFmtId="166" fontId="4" fillId="0" borderId="66" xfId="0" applyNumberFormat="1" applyFont="1" applyBorder="1" applyAlignment="1">
      <alignment horizontal="center" vertical="top" textRotation="90" wrapText="1"/>
    </xf>
    <xf numFmtId="49" fontId="4" fillId="0" borderId="11" xfId="0" applyNumberFormat="1" applyFont="1" applyBorder="1" applyAlignment="1">
      <alignment horizontal="center" vertical="top" textRotation="90" wrapText="1"/>
    </xf>
    <xf numFmtId="0" fontId="4" fillId="0" borderId="67" xfId="0" applyNumberFormat="1" applyFont="1" applyBorder="1" applyAlignment="1">
      <alignment horizontal="center" vertical="top" textRotation="90" wrapText="1"/>
    </xf>
    <xf numFmtId="0" fontId="4" fillId="0" borderId="25" xfId="0" applyFont="1" applyBorder="1" applyAlignment="1">
      <alignment horizontal="left" vertical="top" textRotation="90" wrapText="1"/>
    </xf>
    <xf numFmtId="0" fontId="11" fillId="40" borderId="19" xfId="53" applyFont="1" applyFill="1" applyBorder="1" applyAlignment="1">
      <alignment horizontal="center" textRotation="90" wrapText="1"/>
    </xf>
    <xf numFmtId="0" fontId="2" fillId="0" borderId="19" xfId="0" applyFont="1" applyBorder="1" applyAlignment="1">
      <alignment horizontal="center" textRotation="90" wrapText="1"/>
    </xf>
    <xf numFmtId="0" fontId="2" fillId="0" borderId="27" xfId="0" applyFont="1" applyBorder="1" applyAlignment="1">
      <alignment horizontal="center" textRotation="90" wrapText="1"/>
    </xf>
    <xf numFmtId="0" fontId="2" fillId="40" borderId="23" xfId="0" applyFont="1" applyFill="1" applyBorder="1" applyAlignment="1">
      <alignment horizontal="center" textRotation="90" wrapText="1"/>
    </xf>
    <xf numFmtId="0" fontId="2" fillId="40" borderId="24" xfId="0" applyFont="1" applyFill="1" applyBorder="1" applyAlignment="1">
      <alignment horizontal="center" textRotation="90" wrapText="1"/>
    </xf>
    <xf numFmtId="0" fontId="4" fillId="33" borderId="25" xfId="0" applyFont="1" applyFill="1" applyBorder="1" applyAlignment="1">
      <alignment/>
    </xf>
    <xf numFmtId="0" fontId="4" fillId="33" borderId="11" xfId="0" applyFont="1" applyFill="1" applyBorder="1" applyAlignment="1">
      <alignment/>
    </xf>
    <xf numFmtId="0" fontId="4" fillId="0" borderId="25" xfId="0" applyFont="1" applyBorder="1" applyAlignment="1">
      <alignment horizontal="center" vertical="top" textRotation="90" wrapText="1"/>
    </xf>
    <xf numFmtId="0" fontId="0" fillId="0" borderId="0" xfId="0" applyAlignment="1">
      <alignment horizontal="center" textRotation="90"/>
    </xf>
    <xf numFmtId="0" fontId="4" fillId="41" borderId="11" xfId="0" applyFont="1" applyFill="1" applyBorder="1" applyAlignment="1">
      <alignment horizontal="left" vertical="top" textRotation="90" wrapText="1"/>
    </xf>
    <xf numFmtId="177" fontId="4" fillId="41" borderId="11" xfId="0" applyNumberFormat="1" applyFont="1" applyFill="1" applyBorder="1" applyAlignment="1">
      <alignment horizontal="left" vertical="top" textRotation="90" wrapText="1"/>
    </xf>
    <xf numFmtId="0" fontId="4" fillId="41" borderId="11" xfId="0" applyFont="1" applyFill="1" applyBorder="1" applyAlignment="1">
      <alignment horizontal="center" vertical="top" textRotation="90" wrapText="1"/>
    </xf>
    <xf numFmtId="0" fontId="4" fillId="41" borderId="12" xfId="0" applyFont="1" applyFill="1" applyBorder="1" applyAlignment="1">
      <alignment horizontal="left" vertical="top" textRotation="90" wrapText="1"/>
    </xf>
    <xf numFmtId="0" fontId="4" fillId="41" borderId="66" xfId="0" applyFont="1" applyFill="1" applyBorder="1" applyAlignment="1">
      <alignment horizontal="left" vertical="top" textRotation="90" wrapText="1"/>
    </xf>
    <xf numFmtId="9" fontId="4" fillId="41" borderId="11" xfId="59" applyFont="1" applyFill="1" applyBorder="1" applyAlignment="1">
      <alignment horizontal="left" vertical="top" textRotation="90" wrapText="1"/>
    </xf>
    <xf numFmtId="9" fontId="4" fillId="41" borderId="67" xfId="59" applyFont="1" applyFill="1" applyBorder="1" applyAlignment="1">
      <alignment horizontal="left" vertical="top" textRotation="90" wrapText="1"/>
    </xf>
    <xf numFmtId="0" fontId="4" fillId="41" borderId="67" xfId="0" applyFont="1" applyFill="1" applyBorder="1" applyAlignment="1">
      <alignment horizontal="left" vertical="top" textRotation="90" wrapText="1"/>
    </xf>
    <xf numFmtId="9" fontId="4" fillId="41" borderId="11" xfId="59" applyFont="1" applyFill="1" applyBorder="1" applyAlignment="1" applyProtection="1">
      <alignment horizontal="left" vertical="top" textRotation="90" wrapText="1"/>
      <protection/>
    </xf>
    <xf numFmtId="0" fontId="4" fillId="0" borderId="0" xfId="0" applyFont="1" applyBorder="1" applyAlignment="1">
      <alignment horizontal="left" vertical="center"/>
    </xf>
    <xf numFmtId="0" fontId="10" fillId="0" borderId="34" xfId="0" applyFont="1" applyFill="1" applyBorder="1" applyAlignment="1" applyProtection="1">
      <alignment horizontal="left" vertical="center" wrapText="1"/>
      <protection locked="0"/>
    </xf>
    <xf numFmtId="175" fontId="10" fillId="0" borderId="37" xfId="44" applyNumberFormat="1" applyFont="1" applyFill="1" applyBorder="1" applyAlignment="1" applyProtection="1">
      <alignment horizontal="left" vertical="center" wrapText="1"/>
      <protection locked="0"/>
    </xf>
    <xf numFmtId="165" fontId="10" fillId="0" borderId="19" xfId="44" applyNumberFormat="1" applyFont="1" applyFill="1" applyBorder="1" applyAlignment="1" applyProtection="1">
      <alignment horizontal="left" vertical="center"/>
      <protection locked="0"/>
    </xf>
    <xf numFmtId="165" fontId="10" fillId="0" borderId="28" xfId="44" applyNumberFormat="1" applyFont="1" applyFill="1" applyBorder="1" applyAlignment="1" applyProtection="1">
      <alignment horizontal="left" vertical="center"/>
      <protection locked="0"/>
    </xf>
    <xf numFmtId="165" fontId="10" fillId="0" borderId="68" xfId="44" applyNumberFormat="1" applyFont="1" applyFill="1" applyBorder="1" applyAlignment="1" applyProtection="1">
      <alignment horizontal="left" vertical="center"/>
      <protection locked="0"/>
    </xf>
    <xf numFmtId="165" fontId="10" fillId="0" borderId="69" xfId="44" applyNumberFormat="1" applyFont="1" applyFill="1" applyBorder="1" applyAlignment="1" applyProtection="1">
      <alignment horizontal="left" vertical="center"/>
      <protection locked="0"/>
    </xf>
    <xf numFmtId="165" fontId="10" fillId="0" borderId="64" xfId="44" applyNumberFormat="1" applyFont="1" applyFill="1" applyBorder="1" applyAlignment="1" applyProtection="1">
      <alignment horizontal="left" vertical="center"/>
      <protection locked="0"/>
    </xf>
    <xf numFmtId="165" fontId="10" fillId="0" borderId="70" xfId="44" applyNumberFormat="1" applyFont="1" applyFill="1" applyBorder="1" applyAlignment="1" applyProtection="1">
      <alignment horizontal="left" vertical="center"/>
      <protection locked="0"/>
    </xf>
    <xf numFmtId="9" fontId="10" fillId="0" borderId="28" xfId="0" applyNumberFormat="1" applyFont="1" applyFill="1" applyBorder="1" applyAlignment="1" applyProtection="1">
      <alignment horizontal="right" vertical="center"/>
      <protection locked="0"/>
    </xf>
    <xf numFmtId="9" fontId="10" fillId="0" borderId="19" xfId="0" applyNumberFormat="1" applyFont="1" applyFill="1" applyBorder="1" applyAlignment="1" applyProtection="1">
      <alignment horizontal="right" vertical="center"/>
      <protection locked="0"/>
    </xf>
    <xf numFmtId="0" fontId="2" fillId="42" borderId="39" xfId="0" applyFont="1" applyFill="1" applyBorder="1" applyAlignment="1">
      <alignment horizontal="left" vertical="center" wrapText="1"/>
    </xf>
    <xf numFmtId="0" fontId="2" fillId="43" borderId="39" xfId="0" applyFont="1" applyFill="1" applyBorder="1" applyAlignment="1">
      <alignment horizontal="left" vertical="center" wrapText="1"/>
    </xf>
    <xf numFmtId="0" fontId="4" fillId="43" borderId="19" xfId="0" applyFont="1" applyFill="1" applyBorder="1" applyAlignment="1">
      <alignment horizontal="center" vertical="center" wrapText="1"/>
    </xf>
    <xf numFmtId="0" fontId="2" fillId="44" borderId="56" xfId="0" applyFont="1" applyFill="1" applyBorder="1" applyAlignment="1">
      <alignment horizontal="left" vertical="center" wrapText="1"/>
    </xf>
    <xf numFmtId="0" fontId="12" fillId="44" borderId="58" xfId="0" applyFont="1" applyFill="1" applyBorder="1" applyAlignment="1">
      <alignment horizontal="center" vertical="center" textRotation="90" wrapText="1"/>
    </xf>
    <xf numFmtId="0" fontId="4" fillId="45" borderId="69" xfId="0" applyFont="1" applyFill="1" applyBorder="1" applyAlignment="1">
      <alignment horizontal="center" vertical="center" wrapText="1"/>
    </xf>
    <xf numFmtId="0" fontId="2" fillId="46" borderId="14" xfId="0" applyFont="1" applyFill="1" applyBorder="1" applyAlignment="1">
      <alignment horizontal="left" vertical="center" wrapText="1"/>
    </xf>
    <xf numFmtId="0" fontId="2" fillId="46" borderId="62" xfId="0" applyFont="1" applyFill="1" applyBorder="1" applyAlignment="1">
      <alignment horizontal="left" vertical="center" wrapText="1"/>
    </xf>
    <xf numFmtId="0" fontId="2" fillId="42" borderId="14" xfId="0" applyFont="1" applyFill="1" applyBorder="1" applyAlignment="1">
      <alignment horizontal="left" vertical="center" wrapText="1"/>
    </xf>
    <xf numFmtId="0" fontId="2" fillId="42" borderId="71" xfId="0" applyFont="1" applyFill="1" applyBorder="1" applyAlignment="1">
      <alignment horizontal="left" vertical="center" wrapText="1"/>
    </xf>
    <xf numFmtId="0" fontId="2" fillId="42" borderId="72" xfId="0" applyFont="1" applyFill="1" applyBorder="1" applyAlignment="1">
      <alignment horizontal="left" vertical="center" wrapText="1"/>
    </xf>
    <xf numFmtId="0" fontId="4" fillId="47" borderId="34" xfId="0" applyFont="1" applyFill="1" applyBorder="1" applyAlignment="1">
      <alignment horizontal="center" vertical="center" wrapText="1"/>
    </xf>
    <xf numFmtId="0" fontId="4" fillId="47" borderId="19" xfId="0" applyFont="1" applyFill="1" applyBorder="1" applyAlignment="1">
      <alignment horizontal="center" vertical="center" wrapText="1"/>
    </xf>
    <xf numFmtId="0" fontId="4" fillId="47" borderId="19" xfId="0" applyFont="1" applyFill="1" applyBorder="1" applyAlignment="1" applyProtection="1">
      <alignment horizontal="center" vertical="center" wrapText="1"/>
      <protection/>
    </xf>
    <xf numFmtId="0" fontId="4" fillId="47" borderId="24" xfId="0" applyFont="1" applyFill="1" applyBorder="1" applyAlignment="1">
      <alignment horizontal="center" vertical="center" wrapText="1"/>
    </xf>
    <xf numFmtId="0" fontId="4" fillId="47" borderId="38" xfId="0" applyFont="1" applyFill="1" applyBorder="1" applyAlignment="1">
      <alignment horizontal="center" vertical="center" wrapText="1"/>
    </xf>
    <xf numFmtId="0" fontId="2" fillId="42" borderId="62" xfId="0" applyFont="1" applyFill="1" applyBorder="1" applyAlignment="1">
      <alignment horizontal="left" vertical="center" wrapText="1"/>
    </xf>
    <xf numFmtId="0" fontId="4" fillId="0" borderId="57" xfId="0" applyFont="1" applyBorder="1" applyAlignment="1">
      <alignment horizontal="center" vertical="top" textRotation="90" wrapText="1"/>
    </xf>
    <xf numFmtId="0" fontId="4" fillId="0" borderId="46" xfId="0" applyFont="1" applyBorder="1" applyAlignment="1">
      <alignment horizontal="center" vertical="top" textRotation="90" wrapText="1"/>
    </xf>
    <xf numFmtId="0" fontId="4" fillId="0" borderId="47" xfId="0" applyFont="1" applyBorder="1" applyAlignment="1">
      <alignment horizontal="center" vertical="top" textRotation="90" wrapText="1"/>
    </xf>
    <xf numFmtId="0" fontId="4" fillId="0" borderId="48" xfId="0" applyFont="1" applyBorder="1" applyAlignment="1">
      <alignment horizontal="center" vertical="top" textRotation="90" wrapText="1"/>
    </xf>
    <xf numFmtId="166" fontId="4" fillId="0" borderId="46" xfId="0" applyNumberFormat="1" applyFont="1" applyBorder="1" applyAlignment="1">
      <alignment horizontal="center" vertical="top" textRotation="90" wrapText="1"/>
    </xf>
    <xf numFmtId="166" fontId="4" fillId="0" borderId="47" xfId="0" applyNumberFormat="1" applyFont="1" applyBorder="1" applyAlignment="1">
      <alignment horizontal="center" vertical="top" textRotation="90" wrapText="1"/>
    </xf>
    <xf numFmtId="0" fontId="16" fillId="0" borderId="47" xfId="0" applyNumberFormat="1" applyFont="1" applyBorder="1" applyAlignment="1">
      <alignment horizontal="center" vertical="top" textRotation="90" wrapText="1"/>
    </xf>
    <xf numFmtId="0" fontId="4" fillId="0" borderId="47" xfId="0" applyNumberFormat="1" applyFont="1" applyBorder="1" applyAlignment="1">
      <alignment horizontal="left" vertical="top" wrapText="1"/>
    </xf>
    <xf numFmtId="0" fontId="4" fillId="0" borderId="49" xfId="0" applyFont="1" applyBorder="1" applyAlignment="1">
      <alignment horizontal="center" vertical="top" textRotation="90" wrapText="1"/>
    </xf>
    <xf numFmtId="0" fontId="4" fillId="0" borderId="50" xfId="0" applyFont="1" applyBorder="1" applyAlignment="1">
      <alignment horizontal="center" vertical="top" textRotation="90" wrapText="1"/>
    </xf>
    <xf numFmtId="0" fontId="4" fillId="0" borderId="51" xfId="0" applyFont="1" applyBorder="1" applyAlignment="1">
      <alignment horizontal="center" vertical="top" textRotation="90" wrapText="1"/>
    </xf>
    <xf numFmtId="0" fontId="4" fillId="0" borderId="52" xfId="0" applyFont="1" applyBorder="1" applyAlignment="1">
      <alignment horizontal="center" vertical="top" textRotation="90" wrapText="1"/>
    </xf>
    <xf numFmtId="0" fontId="4" fillId="0" borderId="53" xfId="0" applyFont="1" applyBorder="1" applyAlignment="1">
      <alignment horizontal="center" vertical="top" textRotation="90" wrapText="1"/>
    </xf>
    <xf numFmtId="0" fontId="4" fillId="0" borderId="54" xfId="0" applyFont="1" applyBorder="1" applyAlignment="1">
      <alignment horizontal="center" vertical="top" textRotation="90" wrapText="1"/>
    </xf>
    <xf numFmtId="165" fontId="4" fillId="0" borderId="54" xfId="0" applyNumberFormat="1" applyFont="1" applyFill="1" applyBorder="1" applyAlignment="1">
      <alignment horizontal="center" vertical="top" textRotation="90" wrapText="1"/>
    </xf>
    <xf numFmtId="165" fontId="4" fillId="0" borderId="48" xfId="0" applyNumberFormat="1" applyFont="1" applyFill="1" applyBorder="1" applyAlignment="1">
      <alignment horizontal="center" vertical="top" textRotation="90" wrapText="1"/>
    </xf>
    <xf numFmtId="0" fontId="4" fillId="0" borderId="55" xfId="0" applyFont="1" applyBorder="1" applyAlignment="1">
      <alignment horizontal="center" vertical="top" textRotation="90" wrapText="1"/>
    </xf>
    <xf numFmtId="0" fontId="2" fillId="6" borderId="73" xfId="0" applyFont="1" applyFill="1" applyBorder="1" applyAlignment="1">
      <alignment horizontal="left" vertical="center" wrapText="1"/>
    </xf>
    <xf numFmtId="0" fontId="10" fillId="6" borderId="24" xfId="0" applyFont="1" applyFill="1" applyBorder="1" applyAlignment="1" applyProtection="1">
      <alignment horizontal="center" vertical="center" wrapText="1"/>
      <protection locked="0"/>
    </xf>
    <xf numFmtId="0" fontId="2" fillId="6" borderId="39" xfId="0" applyFont="1" applyFill="1" applyBorder="1" applyAlignment="1">
      <alignment horizontal="left" vertical="center" wrapText="1"/>
    </xf>
    <xf numFmtId="0" fontId="4" fillId="48" borderId="24" xfId="0" applyFont="1" applyFill="1" applyBorder="1" applyAlignment="1">
      <alignment horizontal="center" vertical="center" wrapText="1"/>
    </xf>
    <xf numFmtId="0" fontId="10" fillId="6" borderId="19" xfId="0" applyFont="1" applyFill="1" applyBorder="1" applyAlignment="1" applyProtection="1">
      <alignment horizontal="center" vertical="center" wrapText="1"/>
      <protection locked="0"/>
    </xf>
    <xf numFmtId="0" fontId="2" fillId="6" borderId="62" xfId="0" applyFont="1" applyFill="1" applyBorder="1" applyAlignment="1">
      <alignment horizontal="left" vertical="center" wrapText="1"/>
    </xf>
    <xf numFmtId="0" fontId="4" fillId="48" borderId="38" xfId="0" applyFont="1" applyFill="1" applyBorder="1" applyAlignment="1">
      <alignment horizontal="center" vertical="center" wrapText="1"/>
    </xf>
    <xf numFmtId="0" fontId="10" fillId="6" borderId="38" xfId="0" applyFont="1" applyFill="1" applyBorder="1" applyAlignment="1" applyProtection="1">
      <alignment horizontal="center" vertical="center" wrapText="1"/>
      <protection locked="0"/>
    </xf>
    <xf numFmtId="0" fontId="10" fillId="6" borderId="65" xfId="0" applyFont="1" applyFill="1" applyBorder="1" applyAlignment="1" applyProtection="1">
      <alignment horizontal="center" vertical="center" wrapText="1"/>
      <protection locked="0"/>
    </xf>
    <xf numFmtId="0" fontId="2" fillId="49" borderId="39" xfId="0" applyFont="1" applyFill="1" applyBorder="1" applyAlignment="1">
      <alignment horizontal="left" vertical="center" wrapText="1"/>
    </xf>
    <xf numFmtId="0" fontId="2" fillId="50" borderId="23" xfId="0" applyFont="1" applyFill="1" applyBorder="1" applyAlignment="1">
      <alignment horizontal="center" vertical="top" wrapText="1"/>
    </xf>
    <xf numFmtId="0" fontId="2" fillId="50" borderId="23" xfId="0" applyFont="1" applyFill="1" applyBorder="1" applyAlignment="1">
      <alignment horizontal="center" vertical="center"/>
    </xf>
    <xf numFmtId="0" fontId="10" fillId="49" borderId="19" xfId="0" applyFont="1" applyFill="1" applyBorder="1" applyAlignment="1">
      <alignment horizontal="center" vertical="top" wrapText="1"/>
    </xf>
    <xf numFmtId="0" fontId="2" fillId="50" borderId="19" xfId="0" applyFont="1" applyFill="1" applyBorder="1" applyAlignment="1">
      <alignment horizontal="center" vertical="center"/>
    </xf>
    <xf numFmtId="0" fontId="2" fillId="49" borderId="71" xfId="0" applyFont="1" applyFill="1" applyBorder="1" applyAlignment="1">
      <alignment horizontal="left" vertical="center" wrapText="1"/>
    </xf>
    <xf numFmtId="0" fontId="2" fillId="50" borderId="61" xfId="0" applyFont="1" applyFill="1" applyBorder="1" applyAlignment="1">
      <alignment horizontal="center" vertical="top" wrapText="1"/>
    </xf>
    <xf numFmtId="0" fontId="2" fillId="50" borderId="38" xfId="0" applyFont="1" applyFill="1" applyBorder="1" applyAlignment="1">
      <alignment horizontal="center" vertical="center"/>
    </xf>
    <xf numFmtId="0" fontId="73" fillId="51" borderId="74" xfId="0" applyFont="1" applyFill="1" applyBorder="1" applyAlignment="1">
      <alignment horizontal="center" vertical="center" wrapText="1"/>
    </xf>
    <xf numFmtId="0" fontId="74" fillId="50" borderId="73" xfId="0" applyFont="1" applyFill="1" applyBorder="1" applyAlignment="1" applyProtection="1">
      <alignment horizontal="center" vertical="center" wrapText="1"/>
      <protection locked="0"/>
    </xf>
    <xf numFmtId="0" fontId="74" fillId="50" borderId="39" xfId="0" applyFont="1" applyFill="1" applyBorder="1" applyAlignment="1" applyProtection="1">
      <alignment horizontal="center" vertical="center" wrapText="1"/>
      <protection locked="0"/>
    </xf>
    <xf numFmtId="0" fontId="74" fillId="50" borderId="62" xfId="0" applyFont="1" applyFill="1" applyBorder="1" applyAlignment="1" applyProtection="1">
      <alignment horizontal="center" vertical="center" wrapText="1"/>
      <protection locked="0"/>
    </xf>
    <xf numFmtId="0" fontId="74" fillId="50" borderId="75" xfId="0" applyFont="1" applyFill="1" applyBorder="1" applyAlignment="1" applyProtection="1">
      <alignment horizontal="center" vertical="center" wrapText="1"/>
      <protection locked="0"/>
    </xf>
    <xf numFmtId="0" fontId="74" fillId="50" borderId="76" xfId="0" applyFont="1" applyFill="1" applyBorder="1" applyAlignment="1" applyProtection="1">
      <alignment horizontal="center" vertical="center" wrapText="1"/>
      <protection locked="0"/>
    </xf>
    <xf numFmtId="0" fontId="74" fillId="50" borderId="77" xfId="0" applyFont="1" applyFill="1" applyBorder="1" applyAlignment="1" applyProtection="1">
      <alignment horizontal="center" vertical="center" wrapText="1"/>
      <protection locked="0"/>
    </xf>
    <xf numFmtId="0" fontId="74" fillId="50" borderId="14" xfId="0" applyFont="1" applyFill="1" applyBorder="1" applyAlignment="1" applyProtection="1">
      <alignment horizontal="center" vertical="center" wrapText="1"/>
      <protection locked="0"/>
    </xf>
    <xf numFmtId="0" fontId="74" fillId="50" borderId="56" xfId="0" applyFont="1" applyFill="1" applyBorder="1" applyAlignment="1" applyProtection="1">
      <alignment horizontal="center" vertical="center" wrapText="1"/>
      <protection locked="0"/>
    </xf>
    <xf numFmtId="0" fontId="75" fillId="49" borderId="0" xfId="0" applyFont="1" applyFill="1" applyBorder="1" applyAlignment="1">
      <alignment horizontal="center" vertical="center" wrapText="1"/>
    </xf>
    <xf numFmtId="0" fontId="76" fillId="49" borderId="0" xfId="0" applyFont="1" applyFill="1" applyBorder="1" applyAlignment="1">
      <alignment horizontal="center" vertical="center" wrapText="1"/>
    </xf>
    <xf numFmtId="0" fontId="77" fillId="49" borderId="57" xfId="0" applyFont="1" applyFill="1" applyBorder="1" applyAlignment="1">
      <alignment horizontal="center" vertical="center" wrapText="1"/>
    </xf>
    <xf numFmtId="0" fontId="76" fillId="49" borderId="0" xfId="0" applyFont="1" applyFill="1" applyBorder="1" applyAlignment="1">
      <alignment horizontal="center" vertical="center"/>
    </xf>
    <xf numFmtId="0" fontId="76" fillId="49" borderId="78" xfId="0" applyFont="1" applyFill="1" applyBorder="1" applyAlignment="1">
      <alignment horizontal="center" vertical="center" wrapText="1"/>
    </xf>
    <xf numFmtId="0" fontId="76" fillId="49" borderId="79" xfId="0" applyFont="1" applyFill="1" applyBorder="1" applyAlignment="1">
      <alignment horizontal="center" vertical="center" wrapText="1"/>
    </xf>
    <xf numFmtId="0" fontId="10" fillId="0" borderId="22"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2" fillId="37" borderId="48" xfId="0" applyFont="1" applyFill="1" applyBorder="1" applyAlignment="1">
      <alignment horizontal="center" textRotation="90" wrapText="1"/>
    </xf>
    <xf numFmtId="0" fontId="12" fillId="52" borderId="48" xfId="0" applyNumberFormat="1" applyFont="1" applyFill="1" applyBorder="1" applyAlignment="1">
      <alignment horizontal="center" vertical="top" textRotation="90" wrapText="1"/>
    </xf>
    <xf numFmtId="0" fontId="4" fillId="0" borderId="34" xfId="0" applyFont="1" applyBorder="1" applyAlignment="1">
      <alignment horizontal="center" vertical="top" textRotation="90" wrapText="1"/>
    </xf>
    <xf numFmtId="0" fontId="11" fillId="33" borderId="49" xfId="0" applyFont="1" applyFill="1" applyBorder="1" applyAlignment="1">
      <alignment horizontal="center" textRotation="90" wrapText="1"/>
    </xf>
    <xf numFmtId="0" fontId="22" fillId="33" borderId="50" xfId="0" applyFont="1" applyFill="1" applyBorder="1" applyAlignment="1">
      <alignment horizontal="center" textRotation="90" wrapText="1"/>
    </xf>
    <xf numFmtId="0" fontId="4" fillId="53" borderId="19" xfId="0" applyFont="1" applyFill="1" applyBorder="1" applyAlignment="1">
      <alignment horizontal="center" vertical="center" wrapText="1"/>
    </xf>
    <xf numFmtId="0" fontId="4" fillId="45" borderId="64" xfId="0" applyFont="1" applyFill="1" applyBorder="1" applyAlignment="1">
      <alignment horizontal="center" vertical="center" wrapText="1"/>
    </xf>
    <xf numFmtId="0" fontId="4" fillId="48" borderId="19" xfId="0" applyFont="1" applyFill="1" applyBorder="1" applyAlignment="1">
      <alignment horizontal="center" vertical="center" wrapText="1"/>
    </xf>
    <xf numFmtId="0" fontId="4" fillId="33" borderId="80" xfId="0" applyFont="1" applyFill="1" applyBorder="1" applyAlignment="1">
      <alignment horizontal="left" vertical="center"/>
    </xf>
    <xf numFmtId="0" fontId="4" fillId="0" borderId="44" xfId="0" applyFont="1" applyBorder="1" applyAlignment="1">
      <alignment/>
    </xf>
    <xf numFmtId="0" fontId="4" fillId="0" borderId="37" xfId="0" applyFont="1" applyBorder="1" applyAlignment="1">
      <alignment/>
    </xf>
    <xf numFmtId="0" fontId="4" fillId="0" borderId="28" xfId="0" applyFont="1" applyBorder="1" applyAlignment="1">
      <alignment/>
    </xf>
    <xf numFmtId="0" fontId="4" fillId="0" borderId="2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0" xfId="0" applyFont="1" applyFill="1" applyBorder="1" applyAlignment="1">
      <alignment horizontal="left" vertical="center"/>
    </xf>
    <xf numFmtId="0" fontId="4" fillId="0" borderId="44" xfId="0" applyFont="1" applyBorder="1" applyAlignment="1" applyProtection="1">
      <alignment horizontal="center" vertical="center" wrapText="1"/>
      <protection locked="0"/>
    </xf>
    <xf numFmtId="0" fontId="4" fillId="0" borderId="19" xfId="0" applyFont="1" applyBorder="1" applyAlignment="1">
      <alignment horizontal="center" vertical="center" wrapText="1"/>
    </xf>
    <xf numFmtId="0" fontId="4" fillId="0" borderId="81" xfId="0" applyFont="1" applyBorder="1" applyAlignment="1" applyProtection="1">
      <alignment horizontal="center" vertical="center" wrapText="1"/>
      <protection locked="0"/>
    </xf>
    <xf numFmtId="0" fontId="20" fillId="54" borderId="56" xfId="53" applyNumberFormat="1" applyFont="1" applyFill="1" applyBorder="1" applyAlignment="1" applyProtection="1">
      <alignment horizontal="center" vertical="center"/>
      <protection locked="0"/>
    </xf>
    <xf numFmtId="0" fontId="20" fillId="54" borderId="57" xfId="53" applyNumberFormat="1" applyFont="1" applyFill="1" applyBorder="1" applyAlignment="1" applyProtection="1">
      <alignment horizontal="center" vertical="center"/>
      <protection locked="0"/>
    </xf>
    <xf numFmtId="0" fontId="20" fillId="54" borderId="58" xfId="53" applyNumberFormat="1" applyFont="1" applyFill="1" applyBorder="1" applyAlignment="1" applyProtection="1">
      <alignment horizontal="center" vertical="center"/>
      <protection locked="0"/>
    </xf>
    <xf numFmtId="0" fontId="6" fillId="0" borderId="73"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83" xfId="0" applyFont="1" applyFill="1" applyBorder="1" applyAlignment="1">
      <alignment horizontal="center" vertical="center"/>
    </xf>
    <xf numFmtId="0" fontId="30" fillId="0" borderId="84" xfId="0" applyFont="1" applyFill="1" applyBorder="1" applyAlignment="1">
      <alignment horizontal="center" vertical="center"/>
    </xf>
    <xf numFmtId="0" fontId="30" fillId="0" borderId="85" xfId="0" applyFont="1" applyFill="1" applyBorder="1" applyAlignment="1">
      <alignment horizontal="center" vertical="center"/>
    </xf>
    <xf numFmtId="0" fontId="30" fillId="0" borderId="86" xfId="0" applyFont="1" applyFill="1" applyBorder="1" applyAlignment="1">
      <alignment horizontal="center" vertical="center"/>
    </xf>
    <xf numFmtId="0" fontId="20" fillId="0" borderId="17" xfId="53" applyNumberFormat="1" applyFont="1" applyFill="1" applyBorder="1" applyAlignment="1" applyProtection="1">
      <alignment horizontal="center" vertical="center"/>
      <protection locked="0"/>
    </xf>
    <xf numFmtId="0" fontId="20" fillId="0" borderId="0" xfId="53" applyNumberFormat="1" applyFont="1" applyFill="1" applyBorder="1" applyAlignment="1" applyProtection="1">
      <alignment horizontal="center" vertical="center"/>
      <protection locked="0"/>
    </xf>
    <xf numFmtId="0" fontId="20" fillId="0" borderId="18" xfId="53" applyNumberFormat="1" applyFont="1" applyFill="1" applyBorder="1" applyAlignment="1" applyProtection="1">
      <alignment horizontal="center" vertical="center"/>
      <protection locked="0"/>
    </xf>
    <xf numFmtId="0" fontId="9" fillId="37" borderId="87" xfId="0" applyFont="1" applyFill="1" applyBorder="1" applyAlignment="1">
      <alignment horizontal="center" vertical="center" wrapText="1"/>
    </xf>
    <xf numFmtId="0" fontId="9" fillId="37" borderId="60" xfId="0" applyFont="1" applyFill="1" applyBorder="1" applyAlignment="1">
      <alignment horizontal="center" vertical="center" wrapText="1"/>
    </xf>
    <xf numFmtId="0" fontId="2" fillId="38" borderId="14" xfId="0" applyFont="1" applyFill="1" applyBorder="1" applyAlignment="1">
      <alignment horizontal="left" vertical="center" wrapText="1"/>
    </xf>
    <xf numFmtId="0" fontId="2" fillId="38" borderId="88" xfId="0" applyFont="1" applyFill="1" applyBorder="1" applyAlignment="1">
      <alignment horizontal="left" vertical="center" wrapText="1"/>
    </xf>
    <xf numFmtId="0" fontId="2" fillId="36" borderId="20"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2" fillId="36" borderId="19" xfId="0" applyFont="1" applyFill="1" applyBorder="1" applyAlignment="1">
      <alignment horizontal="center" vertical="center" wrapText="1"/>
    </xf>
    <xf numFmtId="0" fontId="4" fillId="0" borderId="19"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89" xfId="0" applyFont="1" applyFill="1" applyBorder="1" applyAlignment="1" applyProtection="1">
      <alignment horizontal="left" vertical="center" wrapText="1"/>
      <protection locked="0"/>
    </xf>
    <xf numFmtId="0" fontId="4" fillId="0" borderId="90"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2" fillId="36" borderId="22" xfId="0" applyFont="1" applyFill="1" applyBorder="1" applyAlignment="1">
      <alignment horizontal="center" vertical="center" wrapText="1"/>
    </xf>
    <xf numFmtId="0" fontId="34" fillId="55" borderId="73" xfId="53" applyNumberFormat="1" applyFont="1" applyFill="1" applyBorder="1" applyAlignment="1" applyProtection="1">
      <alignment horizontal="center" vertical="center"/>
      <protection/>
    </xf>
    <xf numFmtId="0" fontId="34" fillId="55" borderId="82" xfId="53" applyNumberFormat="1" applyFont="1" applyFill="1" applyBorder="1" applyAlignment="1" applyProtection="1">
      <alignment horizontal="center" vertical="center"/>
      <protection/>
    </xf>
    <xf numFmtId="0" fontId="34" fillId="55" borderId="83" xfId="53" applyNumberFormat="1" applyFont="1" applyFill="1" applyBorder="1" applyAlignment="1" applyProtection="1">
      <alignment horizontal="center" vertical="center"/>
      <protection/>
    </xf>
    <xf numFmtId="0" fontId="2" fillId="50" borderId="19" xfId="0" applyFont="1" applyFill="1" applyBorder="1" applyAlignment="1">
      <alignment horizontal="center" vertical="center"/>
    </xf>
    <xf numFmtId="0" fontId="4" fillId="0" borderId="27" xfId="0" applyFont="1" applyFill="1" applyBorder="1" applyAlignment="1" applyProtection="1">
      <alignment horizontal="left" vertical="center" wrapText="1"/>
      <protection locked="0"/>
    </xf>
    <xf numFmtId="0" fontId="0" fillId="0" borderId="90"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4" fillId="0" borderId="38" xfId="0" applyFont="1" applyFill="1" applyBorder="1" applyAlignment="1" applyProtection="1">
      <alignment horizontal="left" vertical="center" wrapText="1"/>
      <protection locked="0"/>
    </xf>
    <xf numFmtId="0" fontId="2" fillId="50" borderId="38" xfId="0" applyFont="1" applyFill="1" applyBorder="1" applyAlignment="1">
      <alignment horizontal="center" vertical="center"/>
    </xf>
    <xf numFmtId="0" fontId="4" fillId="0" borderId="65" xfId="0" applyFont="1" applyFill="1" applyBorder="1" applyAlignment="1" applyProtection="1">
      <alignment horizontal="left" vertical="center" wrapText="1"/>
      <protection locked="0"/>
    </xf>
    <xf numFmtId="0" fontId="2" fillId="49" borderId="39" xfId="0" applyFont="1" applyFill="1" applyBorder="1" applyAlignment="1">
      <alignment horizontal="left" vertical="center" wrapText="1"/>
    </xf>
    <xf numFmtId="0" fontId="2" fillId="6" borderId="74" xfId="0" applyFont="1" applyFill="1" applyBorder="1" applyAlignment="1">
      <alignment horizontal="center" vertical="center" wrapText="1"/>
    </xf>
    <xf numFmtId="0" fontId="2" fillId="6" borderId="92" xfId="0" applyFont="1" applyFill="1" applyBorder="1" applyAlignment="1">
      <alignment horizontal="center" vertical="center" wrapText="1"/>
    </xf>
    <xf numFmtId="0" fontId="4" fillId="48" borderId="19" xfId="0" applyFont="1" applyFill="1" applyBorder="1" applyAlignment="1">
      <alignment horizontal="center" vertical="center" wrapText="1"/>
    </xf>
    <xf numFmtId="0" fontId="10" fillId="48" borderId="19" xfId="0" applyFont="1" applyFill="1" applyBorder="1" applyAlignment="1">
      <alignment horizontal="center" vertical="center" wrapText="1"/>
    </xf>
    <xf numFmtId="0" fontId="4" fillId="0" borderId="19" xfId="0" applyFont="1" applyFill="1" applyBorder="1" applyAlignment="1" applyProtection="1">
      <alignment horizontal="left" vertical="top" wrapText="1"/>
      <protection locked="0"/>
    </xf>
    <xf numFmtId="0" fontId="74" fillId="50" borderId="74" xfId="0" applyFont="1" applyFill="1" applyBorder="1" applyAlignment="1" applyProtection="1">
      <alignment horizontal="center" vertical="center" wrapText="1"/>
      <protection locked="0"/>
    </xf>
    <xf numFmtId="0" fontId="74" fillId="50" borderId="92"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left" vertical="top" wrapText="1"/>
      <protection locked="0"/>
    </xf>
    <xf numFmtId="0" fontId="4" fillId="48" borderId="21" xfId="0" applyFont="1" applyFill="1" applyBorder="1" applyAlignment="1">
      <alignment horizontal="center" vertical="center" wrapText="1"/>
    </xf>
    <xf numFmtId="0" fontId="4" fillId="48" borderId="23" xfId="0" applyFont="1" applyFill="1" applyBorder="1" applyAlignment="1">
      <alignment horizontal="center" vertical="center" wrapText="1"/>
    </xf>
    <xf numFmtId="0" fontId="4" fillId="56" borderId="93" xfId="0" applyFont="1" applyFill="1" applyBorder="1" applyAlignment="1">
      <alignment horizontal="center" vertical="center" wrapText="1"/>
    </xf>
    <xf numFmtId="0" fontId="4" fillId="56" borderId="55" xfId="0" applyFont="1" applyFill="1" applyBorder="1" applyAlignment="1">
      <alignment horizontal="center" vertical="center" wrapText="1"/>
    </xf>
    <xf numFmtId="0" fontId="10" fillId="0" borderId="94" xfId="53" applyNumberFormat="1" applyFont="1" applyFill="1" applyBorder="1" applyAlignment="1" applyProtection="1">
      <alignment horizontal="left" vertical="top" wrapText="1"/>
      <protection/>
    </xf>
    <xf numFmtId="0" fontId="10" fillId="0" borderId="95" xfId="53" applyNumberFormat="1" applyFont="1" applyFill="1" applyBorder="1" applyAlignment="1" applyProtection="1">
      <alignment horizontal="left" vertical="top" wrapText="1"/>
      <protection/>
    </xf>
    <xf numFmtId="0" fontId="10" fillId="0" borderId="96" xfId="53" applyNumberFormat="1" applyFont="1" applyFill="1" applyBorder="1" applyAlignment="1" applyProtection="1">
      <alignment horizontal="left" vertical="top" wrapText="1"/>
      <protection/>
    </xf>
    <xf numFmtId="0" fontId="10" fillId="0" borderId="97"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2" fillId="46" borderId="98" xfId="0" applyFont="1" applyFill="1" applyBorder="1" applyAlignment="1">
      <alignment horizontal="center" vertical="center" textRotation="90" wrapText="1"/>
    </xf>
    <xf numFmtId="0" fontId="2" fillId="46" borderId="99" xfId="0" applyFont="1" applyFill="1" applyBorder="1" applyAlignment="1">
      <alignment horizontal="center" vertical="center" textRotation="90" wrapText="1"/>
    </xf>
    <xf numFmtId="0" fontId="4" fillId="45" borderId="64" xfId="0" applyFont="1" applyFill="1" applyBorder="1" applyAlignment="1">
      <alignment horizontal="center" vertical="center" wrapText="1"/>
    </xf>
    <xf numFmtId="0" fontId="4" fillId="45" borderId="100" xfId="0" applyFont="1" applyFill="1" applyBorder="1" applyAlignment="1">
      <alignment horizontal="center" vertical="center" wrapText="1"/>
    </xf>
    <xf numFmtId="0" fontId="4" fillId="45" borderId="101" xfId="0" applyFont="1" applyFill="1" applyBorder="1" applyAlignment="1">
      <alignment horizontal="center" vertical="center" wrapText="1"/>
    </xf>
    <xf numFmtId="0" fontId="4" fillId="56" borderId="47" xfId="0" applyFont="1" applyFill="1" applyBorder="1" applyAlignment="1">
      <alignment horizontal="center" vertical="center" wrapText="1"/>
    </xf>
    <xf numFmtId="0" fontId="2" fillId="6" borderId="98" xfId="0" applyFont="1" applyFill="1" applyBorder="1" applyAlignment="1">
      <alignment horizontal="center" vertical="center" textRotation="90" wrapText="1"/>
    </xf>
    <xf numFmtId="0" fontId="2" fillId="6" borderId="102" xfId="0" applyFont="1" applyFill="1" applyBorder="1" applyAlignment="1">
      <alignment horizontal="center" vertical="center" textRotation="90" wrapText="1"/>
    </xf>
    <xf numFmtId="0" fontId="2" fillId="6" borderId="103" xfId="0" applyFont="1" applyFill="1" applyBorder="1" applyAlignment="1">
      <alignment horizontal="center" vertical="center" textRotation="90" wrapText="1"/>
    </xf>
    <xf numFmtId="0" fontId="2" fillId="6" borderId="99" xfId="0" applyFont="1" applyFill="1" applyBorder="1" applyAlignment="1">
      <alignment horizontal="center" vertical="center" textRotation="90" wrapText="1"/>
    </xf>
    <xf numFmtId="0" fontId="10" fillId="0" borderId="34" xfId="0" applyFont="1" applyFill="1" applyBorder="1" applyAlignment="1" applyProtection="1">
      <alignment horizontal="left" vertical="center"/>
      <protection locked="0"/>
    </xf>
    <xf numFmtId="0" fontId="10" fillId="0" borderId="36" xfId="0" applyFont="1" applyFill="1" applyBorder="1" applyAlignment="1" applyProtection="1">
      <alignment horizontal="left" vertical="center"/>
      <protection locked="0"/>
    </xf>
    <xf numFmtId="0" fontId="2" fillId="42" borderId="98" xfId="0" applyFont="1" applyFill="1" applyBorder="1" applyAlignment="1">
      <alignment horizontal="center" vertical="center" textRotation="90" wrapText="1"/>
    </xf>
    <xf numFmtId="0" fontId="2" fillId="42" borderId="103" xfId="0" applyFont="1" applyFill="1" applyBorder="1" applyAlignment="1">
      <alignment horizontal="center" vertical="center" textRotation="90" wrapText="1"/>
    </xf>
    <xf numFmtId="0" fontId="2" fillId="42" borderId="99" xfId="0" applyFont="1" applyFill="1" applyBorder="1" applyAlignment="1">
      <alignment horizontal="center" vertical="center" textRotation="90" wrapText="1"/>
    </xf>
    <xf numFmtId="0" fontId="10" fillId="0" borderId="19" xfId="0" applyFont="1" applyFill="1" applyBorder="1" applyAlignment="1" applyProtection="1">
      <alignment horizontal="left" vertical="center"/>
      <protection locked="0"/>
    </xf>
    <xf numFmtId="0" fontId="10" fillId="0" borderId="24" xfId="0" applyFont="1" applyFill="1" applyBorder="1" applyAlignment="1" applyProtection="1">
      <alignment horizontal="left" vertical="center"/>
      <protection locked="0"/>
    </xf>
    <xf numFmtId="0" fontId="15" fillId="6" borderId="38" xfId="53" applyFont="1" applyFill="1" applyBorder="1" applyAlignment="1" applyProtection="1">
      <alignment horizontal="center" vertical="center" wrapText="1"/>
      <protection locked="0"/>
    </xf>
    <xf numFmtId="0" fontId="4" fillId="47" borderId="104" xfId="0" applyFont="1" applyFill="1" applyBorder="1" applyAlignment="1">
      <alignment horizontal="center" vertical="center" wrapText="1"/>
    </xf>
    <xf numFmtId="0" fontId="4" fillId="47" borderId="105" xfId="0" applyFont="1" applyFill="1" applyBorder="1" applyAlignment="1">
      <alignment horizontal="center" vertical="center" wrapText="1"/>
    </xf>
    <xf numFmtId="0" fontId="4" fillId="47" borderId="81"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82" xfId="0" applyFont="1" applyFill="1" applyBorder="1" applyAlignment="1">
      <alignment horizontal="center" vertical="center" wrapText="1"/>
    </xf>
    <xf numFmtId="0" fontId="9" fillId="0" borderId="83" xfId="0" applyFont="1" applyFill="1" applyBorder="1" applyAlignment="1">
      <alignment horizontal="center" vertical="center" wrapText="1"/>
    </xf>
    <xf numFmtId="0" fontId="4" fillId="53" borderId="19"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4" fillId="48" borderId="20" xfId="0" applyFont="1" applyFill="1" applyBorder="1" applyAlignment="1">
      <alignment horizontal="center" vertical="center" wrapText="1"/>
    </xf>
    <xf numFmtId="0" fontId="4" fillId="49" borderId="38" xfId="0" applyFont="1" applyFill="1" applyBorder="1" applyAlignment="1">
      <alignment horizontal="left" vertical="top" wrapText="1"/>
    </xf>
    <xf numFmtId="0" fontId="4" fillId="49" borderId="65" xfId="0" applyFont="1" applyFill="1" applyBorder="1" applyAlignment="1">
      <alignment horizontal="left" vertical="top" wrapText="1"/>
    </xf>
    <xf numFmtId="0" fontId="4" fillId="49" borderId="19" xfId="0" applyFont="1" applyFill="1" applyBorder="1" applyAlignment="1">
      <alignment horizontal="left" vertical="top" wrapText="1"/>
    </xf>
    <xf numFmtId="0" fontId="4" fillId="49" borderId="24" xfId="0" applyFont="1" applyFill="1" applyBorder="1" applyAlignment="1">
      <alignment horizontal="left" vertical="top" wrapText="1"/>
    </xf>
    <xf numFmtId="0" fontId="2" fillId="50" borderId="21" xfId="0" applyFont="1" applyFill="1" applyBorder="1" applyAlignment="1">
      <alignment horizontal="center" vertical="top" wrapText="1"/>
    </xf>
    <xf numFmtId="0" fontId="2" fillId="50" borderId="22" xfId="0" applyFont="1" applyFill="1" applyBorder="1" applyAlignment="1">
      <alignment horizontal="center" vertical="top" wrapText="1"/>
    </xf>
    <xf numFmtId="0" fontId="2" fillId="50" borderId="19" xfId="0" applyFont="1" applyFill="1" applyBorder="1" applyAlignment="1">
      <alignment horizontal="center" vertical="top" wrapText="1"/>
    </xf>
    <xf numFmtId="0" fontId="10" fillId="0" borderId="106" xfId="0" applyFont="1" applyFill="1" applyBorder="1" applyAlignment="1" applyProtection="1">
      <alignment horizontal="left" vertical="top" wrapText="1"/>
      <protection locked="0"/>
    </xf>
    <xf numFmtId="0" fontId="10" fillId="0" borderId="107" xfId="0" applyFont="1" applyFill="1" applyBorder="1" applyAlignment="1" applyProtection="1">
      <alignment horizontal="left" vertical="top" wrapText="1"/>
      <protection locked="0"/>
    </xf>
    <xf numFmtId="0" fontId="10" fillId="0" borderId="108" xfId="0" applyFont="1" applyFill="1" applyBorder="1" applyAlignment="1" applyProtection="1">
      <alignment horizontal="left" vertical="top" wrapText="1"/>
      <protection locked="0"/>
    </xf>
    <xf numFmtId="0" fontId="2" fillId="49" borderId="98" xfId="0" applyFont="1" applyFill="1" applyBorder="1" applyAlignment="1">
      <alignment horizontal="center" vertical="center" textRotation="90" wrapText="1"/>
    </xf>
    <xf numFmtId="0" fontId="2" fillId="49" borderId="103" xfId="0" applyFont="1" applyFill="1" applyBorder="1" applyAlignment="1">
      <alignment horizontal="center" vertical="center" textRotation="90" wrapText="1"/>
    </xf>
    <xf numFmtId="0" fontId="2" fillId="49" borderId="60" xfId="0" applyFont="1" applyFill="1" applyBorder="1" applyAlignment="1">
      <alignment horizontal="center" vertical="center" textRotation="90" wrapText="1"/>
    </xf>
    <xf numFmtId="0" fontId="4" fillId="49" borderId="23" xfId="0" applyFont="1" applyFill="1" applyBorder="1" applyAlignment="1">
      <alignment horizontal="left" vertical="top" wrapText="1"/>
    </xf>
    <xf numFmtId="0" fontId="3" fillId="0" borderId="73"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3"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8" xfId="0" applyFont="1" applyFill="1" applyBorder="1" applyAlignment="1">
      <alignment horizontal="center" vertical="center"/>
    </xf>
    <xf numFmtId="0" fontId="36" fillId="0" borderId="17" xfId="53" applyFont="1" applyBorder="1" applyAlignment="1" applyProtection="1">
      <alignment horizontal="center"/>
      <protection locked="0"/>
    </xf>
    <xf numFmtId="0" fontId="36" fillId="0" borderId="0" xfId="53" applyFont="1" applyBorder="1" applyAlignment="1" applyProtection="1">
      <alignment horizontal="center"/>
      <protection locked="0"/>
    </xf>
    <xf numFmtId="0" fontId="36" fillId="0" borderId="18" xfId="53" applyFont="1" applyBorder="1" applyAlignment="1" applyProtection="1">
      <alignment horizontal="center"/>
      <protection locked="0"/>
    </xf>
    <xf numFmtId="0" fontId="7" fillId="35" borderId="84" xfId="53" applyNumberFormat="1" applyFont="1" applyFill="1" applyBorder="1" applyAlignment="1" applyProtection="1">
      <alignment horizontal="center" vertical="center"/>
      <protection locked="0"/>
    </xf>
    <xf numFmtId="0" fontId="7" fillId="35" borderId="85" xfId="53" applyNumberFormat="1" applyFont="1" applyFill="1" applyBorder="1" applyAlignment="1" applyProtection="1">
      <alignment horizontal="center" vertical="center"/>
      <protection locked="0"/>
    </xf>
    <xf numFmtId="0" fontId="7" fillId="35" borderId="86" xfId="53" applyNumberFormat="1" applyFont="1" applyFill="1" applyBorder="1" applyAlignment="1" applyProtection="1">
      <alignment horizontal="center" vertical="center"/>
      <protection locked="0"/>
    </xf>
    <xf numFmtId="0" fontId="24" fillId="0" borderId="109" xfId="53" applyNumberFormat="1" applyFont="1" applyFill="1" applyBorder="1" applyAlignment="1" applyProtection="1">
      <alignment horizontal="left" vertical="center"/>
      <protection locked="0"/>
    </xf>
    <xf numFmtId="0" fontId="24" fillId="0" borderId="110" xfId="53" applyNumberFormat="1" applyFont="1" applyFill="1" applyBorder="1" applyAlignment="1" applyProtection="1">
      <alignment horizontal="left" vertical="center"/>
      <protection locked="0"/>
    </xf>
    <xf numFmtId="0" fontId="25" fillId="0" borderId="110" xfId="53" applyFont="1" applyBorder="1" applyAlignment="1" applyProtection="1">
      <alignment horizontal="right" vertical="center"/>
      <protection locked="0"/>
    </xf>
    <xf numFmtId="0" fontId="25" fillId="0" borderId="111" xfId="53" applyFont="1" applyBorder="1" applyAlignment="1" applyProtection="1">
      <alignment horizontal="right" vertical="center"/>
      <protection locked="0"/>
    </xf>
    <xf numFmtId="0" fontId="33" fillId="57" borderId="73" xfId="0" applyFont="1" applyFill="1" applyBorder="1" applyAlignment="1">
      <alignment horizontal="center" vertical="center"/>
    </xf>
    <xf numFmtId="0" fontId="33" fillId="57" borderId="82" xfId="0" applyFont="1" applyFill="1" applyBorder="1" applyAlignment="1">
      <alignment horizontal="center" vertical="center"/>
    </xf>
    <xf numFmtId="0" fontId="33" fillId="57" borderId="83" xfId="0" applyFont="1" applyFill="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17" fillId="40" borderId="109" xfId="53" applyFont="1" applyFill="1" applyBorder="1" applyAlignment="1" applyProtection="1">
      <alignment horizontal="center" vertical="center" wrapText="1"/>
      <protection locked="0"/>
    </xf>
    <xf numFmtId="0" fontId="17" fillId="40" borderId="110" xfId="53" applyFont="1" applyFill="1" applyBorder="1" applyAlignment="1" applyProtection="1">
      <alignment horizontal="center" vertical="center" wrapText="1"/>
      <protection locked="0"/>
    </xf>
    <xf numFmtId="0" fontId="17" fillId="40" borderId="111" xfId="53" applyFont="1" applyFill="1" applyBorder="1" applyAlignment="1" applyProtection="1">
      <alignment horizontal="center" vertical="center" wrapText="1"/>
      <protection locked="0"/>
    </xf>
    <xf numFmtId="0" fontId="2" fillId="49" borderId="14" xfId="0" applyFont="1" applyFill="1" applyBorder="1" applyAlignment="1">
      <alignment horizontal="left" vertical="center" wrapText="1"/>
    </xf>
    <xf numFmtId="0" fontId="2" fillId="49" borderId="88" xfId="0" applyFont="1" applyFill="1" applyBorder="1" applyAlignment="1">
      <alignment horizontal="left" vertical="center" wrapText="1"/>
    </xf>
    <xf numFmtId="0" fontId="2" fillId="50" borderId="20" xfId="0" applyFont="1" applyFill="1" applyBorder="1" applyAlignment="1">
      <alignment horizontal="center" vertical="top" wrapText="1"/>
    </xf>
    <xf numFmtId="0" fontId="74" fillId="50" borderId="73" xfId="0" applyFont="1" applyFill="1" applyBorder="1" applyAlignment="1">
      <alignment horizontal="center" vertical="center" wrapText="1"/>
    </xf>
    <xf numFmtId="0" fontId="74" fillId="50" borderId="17" xfId="0" applyFont="1" applyFill="1" applyBorder="1" applyAlignment="1">
      <alignment horizontal="center" vertical="center" wrapText="1"/>
    </xf>
    <xf numFmtId="0" fontId="74" fillId="50" borderId="109" xfId="0" applyFont="1" applyFill="1" applyBorder="1" applyAlignment="1">
      <alignment horizontal="center" vertical="center" wrapText="1"/>
    </xf>
    <xf numFmtId="0" fontId="4" fillId="33" borderId="112" xfId="0" applyFont="1" applyFill="1" applyBorder="1" applyAlignment="1">
      <alignment horizontal="left" vertical="center"/>
    </xf>
    <xf numFmtId="0" fontId="4" fillId="33" borderId="113" xfId="0" applyFont="1" applyFill="1" applyBorder="1" applyAlignment="1">
      <alignment horizontal="left" vertical="center"/>
    </xf>
    <xf numFmtId="0" fontId="4" fillId="33" borderId="114" xfId="0" applyFont="1" applyFill="1" applyBorder="1" applyAlignment="1">
      <alignment horizontal="left" vertical="center"/>
    </xf>
    <xf numFmtId="0" fontId="4" fillId="35" borderId="112" xfId="0" applyFont="1" applyFill="1" applyBorder="1" applyAlignment="1">
      <alignment horizontal="left" vertical="center"/>
    </xf>
    <xf numFmtId="0" fontId="4" fillId="35" borderId="113" xfId="0" applyFont="1" applyFill="1" applyBorder="1" applyAlignment="1">
      <alignment horizontal="left" vertical="center"/>
    </xf>
    <xf numFmtId="0" fontId="4" fillId="35" borderId="114"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FEFE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Project_company-rep_by-collaborator-re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sheetName val="A"/>
      <sheetName val="DB"/>
      <sheetName val="Contact"/>
      <sheetName val="CollaborationSheet"/>
      <sheetName val="Cambridge"/>
    </sheetNames>
    <sheetDataSet>
      <sheetData sheetId="2">
        <row r="5">
          <cell r="BM5" t="str">
            <v>Kenton H Johnson &lt;Kenton@ProsperSystems.biz&gt;, Founding Member, Prosper Systems, Collaboration.ProsperSystems.biz, USA 302-KentonJ(302-536-8665)</v>
          </cell>
        </row>
        <row r="6">
          <cell r="BM6" t="str">
            <v>Number</v>
          </cell>
          <cell r="BN6" t="str">
            <v>Broker</v>
          </cell>
          <cell r="BR6" t="str">
            <v>Broker</v>
          </cell>
          <cell r="BV6" t="str">
            <v>Other Brokers</v>
          </cell>
        </row>
        <row r="7">
          <cell r="BM7" t="str">
            <v>Number</v>
          </cell>
          <cell r="BN7" t="str">
            <v>Consultant</v>
          </cell>
          <cell r="BR7" t="str">
            <v>Consultant</v>
          </cell>
          <cell r="BV7" t="str">
            <v>Other Consultants</v>
          </cell>
        </row>
        <row r="8">
          <cell r="BM8" t="str">
            <v>Number</v>
          </cell>
          <cell r="BN8" t="str">
            <v>Referrer</v>
          </cell>
          <cell r="BR8" t="str">
            <v>Referrer</v>
          </cell>
          <cell r="BV8" t="str">
            <v>Other Referrers</v>
          </cell>
        </row>
        <row r="9">
          <cell r="BM9" t="str">
            <v>Invited</v>
          </cell>
          <cell r="BO9" t="str">
            <v>Member</v>
          </cell>
        </row>
        <row r="10">
          <cell r="BM10" t="str">
            <v>Sent</v>
          </cell>
          <cell r="BO10" t="str">
            <v>Signed </v>
          </cell>
        </row>
        <row r="11">
          <cell r="BM11" t="str">
            <v>Drafted</v>
          </cell>
          <cell r="BO11" t="str">
            <v>Completed </v>
          </cell>
        </row>
        <row r="12">
          <cell r="BM12" t="str">
            <v>1st</v>
          </cell>
          <cell r="BO12" t="str">
            <v>2nd</v>
          </cell>
          <cell r="BQ12" t="str">
            <v>3rd</v>
          </cell>
          <cell r="BS12" t="str">
            <v>4th</v>
          </cell>
          <cell r="BU12" t="str">
            <v>5th</v>
          </cell>
          <cell r="BW12" t="str">
            <v>6th</v>
          </cell>
          <cell r="BY12" t="str">
            <v>Etc</v>
          </cell>
        </row>
        <row r="13">
          <cell r="BM13" t="str">
            <v>1st</v>
          </cell>
          <cell r="BO13" t="str">
            <v>2nd</v>
          </cell>
          <cell r="BQ13" t="str">
            <v>3rd</v>
          </cell>
          <cell r="BS13" t="str">
            <v>4th</v>
          </cell>
          <cell r="BU13" t="str">
            <v>5th</v>
          </cell>
          <cell r="BW13" t="str">
            <v>6th</v>
          </cell>
          <cell r="BY13" t="str">
            <v>Etc</v>
          </cell>
        </row>
        <row r="14">
          <cell r="BM14" t="str">
            <v>1st</v>
          </cell>
          <cell r="BO14" t="str">
            <v>2nd</v>
          </cell>
          <cell r="BQ14" t="str">
            <v>3rd</v>
          </cell>
          <cell r="BS14" t="str">
            <v>4th</v>
          </cell>
          <cell r="BU14" t="str">
            <v>5th</v>
          </cell>
          <cell r="BW14" t="str">
            <v>6th</v>
          </cell>
          <cell r="BY14" t="str">
            <v>Etc</v>
          </cell>
        </row>
        <row r="15">
          <cell r="BM15" t="str">
            <v>Drafted</v>
          </cell>
          <cell r="BO15" t="str">
            <v>Signed </v>
          </cell>
        </row>
        <row r="16">
          <cell r="BM16" t="str">
            <v>Geologic Rpt (mines)</v>
          </cell>
          <cell r="BO16" t="str">
            <v>Assay Rpt (mines)</v>
          </cell>
          <cell r="BQ16" t="str">
            <v>Appraisal</v>
          </cell>
          <cell r="BS16" t="str">
            <v>Business Plan</v>
          </cell>
          <cell r="BU16" t="str">
            <v>Presentation</v>
          </cell>
          <cell r="BW16" t="str">
            <v>PPM</v>
          </cell>
          <cell r="BY16" t="str">
            <v>Subscription Application</v>
          </cell>
        </row>
        <row r="17">
          <cell r="BM17" t="str">
            <v>1st</v>
          </cell>
          <cell r="BO17" t="str">
            <v>2nd</v>
          </cell>
          <cell r="BQ17" t="str">
            <v>3rd</v>
          </cell>
          <cell r="BS17" t="str">
            <v>4th</v>
          </cell>
          <cell r="BU17" t="str">
            <v>5th</v>
          </cell>
          <cell r="BW17" t="str">
            <v>6th</v>
          </cell>
          <cell r="BY17" t="str">
            <v>Etc</v>
          </cell>
        </row>
        <row r="18">
          <cell r="BM18" t="str">
            <v>1st</v>
          </cell>
          <cell r="BO18" t="str">
            <v>2nd</v>
          </cell>
          <cell r="BQ18" t="str">
            <v>3rd</v>
          </cell>
          <cell r="BS18" t="str">
            <v>4th</v>
          </cell>
          <cell r="BU18" t="str">
            <v>5th</v>
          </cell>
          <cell r="BW18" t="str">
            <v>6th</v>
          </cell>
          <cell r="BY18" t="str">
            <v>Etc</v>
          </cell>
        </row>
        <row r="19">
          <cell r="BM19" t="str">
            <v>Drafted</v>
          </cell>
          <cell r="BO19" t="str">
            <v>Signed </v>
          </cell>
        </row>
        <row r="20">
          <cell r="BM20" t="str">
            <v>Drafted</v>
          </cell>
          <cell r="BO20" t="str">
            <v>Signed </v>
          </cell>
        </row>
        <row r="21">
          <cell r="BM21" t="str">
            <v>Drafted</v>
          </cell>
          <cell r="BO21" t="str">
            <v>Signed </v>
          </cell>
        </row>
        <row r="22">
          <cell r="BM22" t="str">
            <v>1st</v>
          </cell>
          <cell r="BO22" t="str">
            <v>2nd</v>
          </cell>
          <cell r="BQ22" t="str">
            <v>3rd</v>
          </cell>
          <cell r="BS22" t="str">
            <v>4th</v>
          </cell>
          <cell r="BU22" t="str">
            <v>5th</v>
          </cell>
          <cell r="BW22" t="str">
            <v>6th</v>
          </cell>
          <cell r="BY22" t="str">
            <v>Etc</v>
          </cell>
        </row>
        <row r="23">
          <cell r="BM23" t="str">
            <v>1st</v>
          </cell>
          <cell r="BO23" t="str">
            <v>2nd</v>
          </cell>
          <cell r="BQ23" t="str">
            <v>3rd</v>
          </cell>
          <cell r="BS23" t="str">
            <v>4th</v>
          </cell>
          <cell r="BU23" t="str">
            <v>5th</v>
          </cell>
          <cell r="BW23" t="str">
            <v>6th</v>
          </cell>
          <cell r="BY23" t="str">
            <v>Etc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les.prospersystems.biz/" TargetMode="External" /><Relationship Id="rId2" Type="http://schemas.openxmlformats.org/officeDocument/2006/relationships/hyperlink" Target="http://collaboration.prospersystems.biz/" TargetMode="External" /><Relationship Id="rId3" Type="http://schemas.openxmlformats.org/officeDocument/2006/relationships/hyperlink" Target="http://projectsupport.prospersystems.biz/"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BCR@ProsperSystems.biz" TargetMode="External" /><Relationship Id="rId2" Type="http://schemas.openxmlformats.org/officeDocument/2006/relationships/hyperlink" Target="http://aproject.prospersystems.biz/" TargetMode="External" /><Relationship Id="rId3" Type="http://schemas.openxmlformats.org/officeDocument/2006/relationships/hyperlink" Target="http://group.prospersystems.biz/" TargetMode="External" /><Relationship Id="rId4" Type="http://schemas.openxmlformats.org/officeDocument/2006/relationships/hyperlink" Target="http://abcrrkhj.prospersystems.biz/" TargetMode="External" /><Relationship Id="rId5" Type="http://schemas.openxmlformats.org/officeDocument/2006/relationships/hyperlink" Target="http://projectsupport.prospersystems.biz/" TargetMode="External" /><Relationship Id="rId6" Type="http://schemas.openxmlformats.org/officeDocument/2006/relationships/hyperlink" Target="http://collaboration.prospersystems.biz/"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ales.prospersystems.biz/" TargetMode="External" /></Relationships>
</file>

<file path=xl/worksheets/sheet1.xml><?xml version="1.0" encoding="utf-8"?>
<worksheet xmlns="http://schemas.openxmlformats.org/spreadsheetml/2006/main" xmlns:r="http://schemas.openxmlformats.org/officeDocument/2006/relationships">
  <dimension ref="A1:P15"/>
  <sheetViews>
    <sheetView tabSelected="1" zoomScale="120" zoomScaleNormal="120" zoomScalePageLayoutView="0" workbookViewId="0" topLeftCell="A1">
      <selection activeCell="C6" sqref="C6:E6"/>
    </sheetView>
  </sheetViews>
  <sheetFormatPr defaultColWidth="9.140625" defaultRowHeight="12.75"/>
  <cols>
    <col min="1" max="1" width="2.28125" style="47" customWidth="1"/>
    <col min="2" max="2" width="16.7109375" style="133" customWidth="1"/>
    <col min="3" max="3" width="7.8515625" style="133" bestFit="1" customWidth="1"/>
    <col min="4" max="4" width="4.57421875" style="133" bestFit="1" customWidth="1"/>
    <col min="5" max="5" width="7.00390625" style="133" bestFit="1" customWidth="1"/>
    <col min="6" max="6" width="3.140625" style="133" bestFit="1" customWidth="1"/>
    <col min="7" max="7" width="9.140625" style="133" customWidth="1"/>
    <col min="8" max="8" width="4.00390625" style="133" bestFit="1" customWidth="1"/>
    <col min="9" max="9" width="4.421875" style="133" customWidth="1"/>
    <col min="10" max="13" width="4.140625" style="133" customWidth="1"/>
    <col min="14" max="16" width="5.57421875" style="133" customWidth="1"/>
    <col min="17" max="16384" width="9.140625" style="133" customWidth="1"/>
  </cols>
  <sheetData>
    <row r="1" spans="1:16" s="139" customFormat="1" ht="18" customHeight="1">
      <c r="A1" s="156"/>
      <c r="B1" s="298" t="s">
        <v>191</v>
      </c>
      <c r="C1" s="299"/>
      <c r="D1" s="299"/>
      <c r="E1" s="299"/>
      <c r="F1" s="299"/>
      <c r="G1" s="299"/>
      <c r="H1" s="299"/>
      <c r="I1" s="299"/>
      <c r="J1" s="299"/>
      <c r="K1" s="299"/>
      <c r="L1" s="299"/>
      <c r="M1" s="299"/>
      <c r="N1" s="299"/>
      <c r="O1" s="299"/>
      <c r="P1" s="300"/>
    </row>
    <row r="2" spans="1:16" s="139" customFormat="1" ht="18" customHeight="1">
      <c r="A2" s="156"/>
      <c r="B2" s="301" t="s">
        <v>307</v>
      </c>
      <c r="C2" s="302"/>
      <c r="D2" s="302"/>
      <c r="E2" s="302"/>
      <c r="F2" s="302"/>
      <c r="G2" s="302"/>
      <c r="H2" s="302"/>
      <c r="I2" s="302"/>
      <c r="J2" s="302"/>
      <c r="K2" s="302"/>
      <c r="L2" s="302"/>
      <c r="M2" s="302"/>
      <c r="N2" s="302"/>
      <c r="O2" s="302"/>
      <c r="P2" s="303"/>
    </row>
    <row r="3" spans="1:16" s="140" customFormat="1" ht="18" customHeight="1" thickBot="1">
      <c r="A3" s="157"/>
      <c r="B3" s="304" t="s">
        <v>189</v>
      </c>
      <c r="C3" s="305"/>
      <c r="D3" s="305"/>
      <c r="E3" s="305"/>
      <c r="F3" s="305"/>
      <c r="G3" s="305"/>
      <c r="H3" s="305"/>
      <c r="I3" s="305"/>
      <c r="J3" s="305"/>
      <c r="K3" s="305"/>
      <c r="L3" s="305"/>
      <c r="M3" s="305"/>
      <c r="N3" s="305"/>
      <c r="O3" s="305"/>
      <c r="P3" s="306"/>
    </row>
    <row r="4" spans="2:16" ht="18" customHeight="1" thickBot="1">
      <c r="B4" s="141" t="s">
        <v>202</v>
      </c>
      <c r="C4" s="307" t="s">
        <v>190</v>
      </c>
      <c r="D4" s="307"/>
      <c r="E4" s="307"/>
      <c r="F4" s="307"/>
      <c r="G4" s="307"/>
      <c r="H4" s="307"/>
      <c r="I4" s="307"/>
      <c r="J4" s="307"/>
      <c r="K4" s="307"/>
      <c r="L4" s="307"/>
      <c r="M4" s="307"/>
      <c r="N4" s="307"/>
      <c r="O4" s="307"/>
      <c r="P4" s="308"/>
    </row>
    <row r="5" spans="2:16" ht="31.5" customHeight="1" thickBot="1">
      <c r="B5" s="309" t="s">
        <v>3</v>
      </c>
      <c r="C5" s="311" t="s">
        <v>4</v>
      </c>
      <c r="D5" s="312"/>
      <c r="E5" s="312"/>
      <c r="F5" s="312" t="s">
        <v>5</v>
      </c>
      <c r="G5" s="312"/>
      <c r="H5" s="312"/>
      <c r="I5" s="312" t="s">
        <v>6</v>
      </c>
      <c r="J5" s="312"/>
      <c r="K5" s="312"/>
      <c r="L5" s="312"/>
      <c r="M5" s="312"/>
      <c r="N5" s="312" t="s">
        <v>7</v>
      </c>
      <c r="O5" s="312"/>
      <c r="P5" s="319"/>
    </row>
    <row r="6" spans="2:16" ht="31.5" customHeight="1">
      <c r="B6" s="310"/>
      <c r="C6" s="316"/>
      <c r="D6" s="317"/>
      <c r="E6" s="318"/>
      <c r="F6" s="314"/>
      <c r="G6" s="314"/>
      <c r="H6" s="314"/>
      <c r="I6" s="314"/>
      <c r="J6" s="314"/>
      <c r="K6" s="314"/>
      <c r="L6" s="314"/>
      <c r="M6" s="314"/>
      <c r="N6" s="314"/>
      <c r="O6" s="314"/>
      <c r="P6" s="315"/>
    </row>
    <row r="7" spans="2:16" ht="31.5" customHeight="1">
      <c r="B7" s="137" t="s">
        <v>8</v>
      </c>
      <c r="C7" s="135" t="s">
        <v>9</v>
      </c>
      <c r="D7" s="314"/>
      <c r="E7" s="314"/>
      <c r="F7" s="314"/>
      <c r="G7" s="314"/>
      <c r="H7" s="314"/>
      <c r="I7" s="313" t="s">
        <v>10</v>
      </c>
      <c r="J7" s="313"/>
      <c r="K7" s="314"/>
      <c r="L7" s="314"/>
      <c r="M7" s="314"/>
      <c r="N7" s="314"/>
      <c r="O7" s="314"/>
      <c r="P7" s="315"/>
    </row>
    <row r="8" spans="2:16" ht="31.5" customHeight="1">
      <c r="B8" s="137" t="s">
        <v>11</v>
      </c>
      <c r="C8" s="72" t="s">
        <v>12</v>
      </c>
      <c r="D8" s="314"/>
      <c r="E8" s="314"/>
      <c r="F8" s="314"/>
      <c r="G8" s="314"/>
      <c r="H8" s="314"/>
      <c r="I8" s="313" t="s">
        <v>13</v>
      </c>
      <c r="J8" s="313"/>
      <c r="K8" s="314"/>
      <c r="L8" s="314"/>
      <c r="M8" s="314"/>
      <c r="N8" s="314"/>
      <c r="O8" s="314"/>
      <c r="P8" s="315"/>
    </row>
    <row r="9" spans="2:16" ht="31.5" customHeight="1">
      <c r="B9" s="137" t="s">
        <v>14</v>
      </c>
      <c r="C9" s="135" t="s">
        <v>9</v>
      </c>
      <c r="D9" s="314"/>
      <c r="E9" s="314"/>
      <c r="F9" s="314"/>
      <c r="G9" s="314"/>
      <c r="H9" s="314"/>
      <c r="I9" s="313" t="s">
        <v>15</v>
      </c>
      <c r="J9" s="313"/>
      <c r="K9" s="314"/>
      <c r="L9" s="314"/>
      <c r="M9" s="314"/>
      <c r="N9" s="314"/>
      <c r="O9" s="314"/>
      <c r="P9" s="315"/>
    </row>
    <row r="10" spans="2:16" ht="31.5" customHeight="1">
      <c r="B10" s="330" t="s">
        <v>16</v>
      </c>
      <c r="C10" s="72" t="s">
        <v>17</v>
      </c>
      <c r="D10" s="143" t="s">
        <v>18</v>
      </c>
      <c r="E10" s="71" t="s">
        <v>19</v>
      </c>
      <c r="F10" s="314"/>
      <c r="G10" s="314"/>
      <c r="H10" s="71" t="s">
        <v>20</v>
      </c>
      <c r="I10" s="314"/>
      <c r="J10" s="314"/>
      <c r="K10" s="314"/>
      <c r="L10" s="314"/>
      <c r="M10" s="323" t="s">
        <v>21</v>
      </c>
      <c r="N10" s="323"/>
      <c r="O10" s="314"/>
      <c r="P10" s="315"/>
    </row>
    <row r="11" spans="2:16" ht="31.5" customHeight="1">
      <c r="B11" s="330"/>
      <c r="C11" s="72" t="s">
        <v>22</v>
      </c>
      <c r="D11" s="324"/>
      <c r="E11" s="325"/>
      <c r="F11" s="325"/>
      <c r="G11" s="325"/>
      <c r="H11" s="325"/>
      <c r="I11" s="325"/>
      <c r="J11" s="325"/>
      <c r="K11" s="325"/>
      <c r="L11" s="325"/>
      <c r="M11" s="325"/>
      <c r="N11" s="325"/>
      <c r="O11" s="325"/>
      <c r="P11" s="326"/>
    </row>
    <row r="12" spans="2:16" ht="31.5" customHeight="1" thickBot="1">
      <c r="B12" s="138" t="s">
        <v>23</v>
      </c>
      <c r="C12" s="136" t="s">
        <v>9</v>
      </c>
      <c r="D12" s="327"/>
      <c r="E12" s="327"/>
      <c r="F12" s="73" t="s">
        <v>24</v>
      </c>
      <c r="G12" s="327"/>
      <c r="H12" s="327"/>
      <c r="I12" s="73" t="s">
        <v>25</v>
      </c>
      <c r="J12" s="327"/>
      <c r="K12" s="327"/>
      <c r="L12" s="327"/>
      <c r="M12" s="328" t="s">
        <v>26</v>
      </c>
      <c r="N12" s="328"/>
      <c r="O12" s="327"/>
      <c r="P12" s="329"/>
    </row>
    <row r="13" spans="2:16" ht="18" customHeight="1" thickBot="1">
      <c r="B13" s="134"/>
      <c r="C13" s="47"/>
      <c r="D13" s="47"/>
      <c r="E13" s="47"/>
      <c r="F13" s="47"/>
      <c r="G13" s="47"/>
      <c r="H13" s="47"/>
      <c r="I13" s="47"/>
      <c r="J13" s="47"/>
      <c r="K13" s="47"/>
      <c r="L13" s="47"/>
      <c r="M13" s="47"/>
      <c r="N13" s="128" t="s">
        <v>98</v>
      </c>
      <c r="O13" s="129">
        <v>41698</v>
      </c>
      <c r="P13" s="130">
        <v>0.7083333333333334</v>
      </c>
    </row>
    <row r="14" spans="2:16" ht="18" customHeight="1" thickBot="1">
      <c r="B14" s="320" t="s">
        <v>204</v>
      </c>
      <c r="C14" s="321"/>
      <c r="D14" s="321"/>
      <c r="E14" s="321"/>
      <c r="F14" s="321"/>
      <c r="G14" s="321"/>
      <c r="H14" s="321"/>
      <c r="I14" s="321"/>
      <c r="J14" s="321"/>
      <c r="K14" s="321"/>
      <c r="L14" s="321"/>
      <c r="M14" s="321"/>
      <c r="N14" s="321"/>
      <c r="O14" s="321"/>
      <c r="P14" s="322"/>
    </row>
    <row r="15" spans="2:16" ht="17.25" customHeight="1" thickBot="1">
      <c r="B15" s="295" t="s">
        <v>205</v>
      </c>
      <c r="C15" s="296"/>
      <c r="D15" s="296"/>
      <c r="E15" s="296"/>
      <c r="F15" s="296"/>
      <c r="G15" s="296"/>
      <c r="H15" s="296"/>
      <c r="I15" s="296"/>
      <c r="J15" s="296"/>
      <c r="K15" s="296"/>
      <c r="L15" s="296"/>
      <c r="M15" s="296"/>
      <c r="N15" s="296"/>
      <c r="O15" s="296"/>
      <c r="P15" s="297"/>
    </row>
  </sheetData>
  <sheetProtection password="8A76" sheet="1" selectLockedCells="1"/>
  <mergeCells count="35">
    <mergeCell ref="B14:P14"/>
    <mergeCell ref="M10:N10"/>
    <mergeCell ref="O10:P10"/>
    <mergeCell ref="D11:P11"/>
    <mergeCell ref="D12:E12"/>
    <mergeCell ref="G12:H12"/>
    <mergeCell ref="J12:L12"/>
    <mergeCell ref="M12:N12"/>
    <mergeCell ref="O12:P12"/>
    <mergeCell ref="B10:B11"/>
    <mergeCell ref="F10:G10"/>
    <mergeCell ref="I10:L10"/>
    <mergeCell ref="K8:P8"/>
    <mergeCell ref="D9:H9"/>
    <mergeCell ref="I9:J9"/>
    <mergeCell ref="K9:P9"/>
    <mergeCell ref="D8:H8"/>
    <mergeCell ref="I8:J8"/>
    <mergeCell ref="K7:P7"/>
    <mergeCell ref="N6:P6"/>
    <mergeCell ref="C6:E6"/>
    <mergeCell ref="F6:H6"/>
    <mergeCell ref="I6:M6"/>
    <mergeCell ref="N5:P5"/>
    <mergeCell ref="D7:H7"/>
    <mergeCell ref="B15:P15"/>
    <mergeCell ref="B1:P1"/>
    <mergeCell ref="B2:P2"/>
    <mergeCell ref="B3:P3"/>
    <mergeCell ref="C4:P4"/>
    <mergeCell ref="B5:B6"/>
    <mergeCell ref="C5:E5"/>
    <mergeCell ref="F5:H5"/>
    <mergeCell ref="I5:M5"/>
    <mergeCell ref="I7:J7"/>
  </mergeCells>
  <hyperlinks>
    <hyperlink ref="B3" r:id="rId1" display="There is never a charge to join this Sales Network - see Sales.ProsperSystems.biz"/>
    <hyperlink ref="B3:P3" r:id="rId2" display="Never a charge to join this Collaboration Network - see Collaboration.ProsperSystems.biz"/>
    <hyperlink ref="B15:P15" r:id="rId3" display="Application Assistance provided at the top rate by our ProjectSupport.ProsperSystems.biz Service"/>
  </hyperlinks>
  <printOptions horizontalCentered="1"/>
  <pageMargins left="0.5" right="0.5" top="0.5" bottom="0.5" header="0.25" footer="0.25"/>
  <pageSetup horizontalDpi="300" verticalDpi="300" orientation="portrait" r:id="rId4"/>
  <headerFooter alignWithMargins="0">
    <oddHeader>&amp;L&amp;"Arial,Bold"&amp;12Sheet &amp;A&amp;R&amp;"Arial,Italic"Download Excel version at http://Abcrr.ProsperSystems.biz</oddHeader>
    <oddFooter>&amp;L&amp;"Arial,Bold"&amp;12Confidential&amp;C&amp;D&amp;RPage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57"/>
  <sheetViews>
    <sheetView zoomScalePageLayoutView="0" workbookViewId="0" topLeftCell="A1">
      <pane xSplit="1" ySplit="10" topLeftCell="B11" activePane="bottomRight" state="frozen"/>
      <selection pane="topLeft" activeCell="A1" sqref="A1"/>
      <selection pane="topRight" activeCell="B1" sqref="B1"/>
      <selection pane="bottomLeft" activeCell="A7" sqref="A7"/>
      <selection pane="bottomRight" activeCell="C19" sqref="C19:P19"/>
    </sheetView>
  </sheetViews>
  <sheetFormatPr defaultColWidth="9.140625" defaultRowHeight="12.75"/>
  <cols>
    <col min="1" max="1" width="23.28125" style="1" customWidth="1"/>
    <col min="2" max="2" width="12.140625" style="272" customWidth="1"/>
    <col min="3" max="3" width="6.8515625" style="42" customWidth="1"/>
    <col min="4" max="4" width="8.7109375" style="2" customWidth="1"/>
    <col min="5" max="5" width="6.28125" style="2" customWidth="1"/>
    <col min="6" max="6" width="8.7109375" style="2" customWidth="1"/>
    <col min="7" max="7" width="6.28125" style="2" customWidth="1"/>
    <col min="8" max="8" width="8.7109375" style="2" customWidth="1"/>
    <col min="9" max="9" width="6.28125" style="45" customWidth="1"/>
    <col min="10" max="10" width="8.7109375" style="2" customWidth="1"/>
    <col min="11" max="11" width="6.28125" style="45" customWidth="1"/>
    <col min="12" max="12" width="9.421875" style="2" customWidth="1"/>
    <col min="13" max="13" width="6.28125" style="45" customWidth="1"/>
    <col min="14" max="14" width="8.7109375" style="2" customWidth="1"/>
    <col min="15" max="15" width="7.00390625" style="45" customWidth="1"/>
    <col min="16" max="16" width="8.7109375" style="2" customWidth="1"/>
    <col min="17" max="17" width="6.7109375" style="3" customWidth="1"/>
    <col min="18" max="16384" width="9.140625" style="4" customWidth="1"/>
  </cols>
  <sheetData>
    <row r="1" spans="1:17" s="76" customFormat="1" ht="15.75">
      <c r="A1" s="392" t="str">
        <f>I!B1</f>
        <v>Prosper Systems - Collaboration - Application:  Buyers, Collaborators, Referrers and Representatives</v>
      </c>
      <c r="B1" s="393"/>
      <c r="C1" s="393"/>
      <c r="D1" s="393"/>
      <c r="E1" s="393"/>
      <c r="F1" s="393"/>
      <c r="G1" s="393"/>
      <c r="H1" s="393"/>
      <c r="I1" s="393"/>
      <c r="J1" s="393"/>
      <c r="K1" s="393"/>
      <c r="L1" s="393"/>
      <c r="M1" s="393"/>
      <c r="N1" s="393"/>
      <c r="O1" s="393"/>
      <c r="P1" s="393"/>
      <c r="Q1" s="394"/>
    </row>
    <row r="2" spans="1:17" s="77" customFormat="1" ht="15">
      <c r="A2" s="395" t="str">
        <f>I!B2</f>
        <v>CONFIDENTIAL TO PROSPER SYSTEMS, LLC - Creates Database &amp; Contact Sheets - Internal Use &amp; Collaboration</v>
      </c>
      <c r="B2" s="396"/>
      <c r="C2" s="396"/>
      <c r="D2" s="396"/>
      <c r="E2" s="396"/>
      <c r="F2" s="396"/>
      <c r="G2" s="396"/>
      <c r="H2" s="396"/>
      <c r="I2" s="396"/>
      <c r="J2" s="396"/>
      <c r="K2" s="396"/>
      <c r="L2" s="396"/>
      <c r="M2" s="396"/>
      <c r="N2" s="396"/>
      <c r="O2" s="396"/>
      <c r="P2" s="396"/>
      <c r="Q2" s="397"/>
    </row>
    <row r="3" spans="1:17" s="133" customFormat="1" ht="6" customHeight="1" thickBot="1">
      <c r="A3" s="411"/>
      <c r="B3" s="412"/>
      <c r="C3" s="412"/>
      <c r="D3" s="412"/>
      <c r="E3" s="412"/>
      <c r="F3" s="412"/>
      <c r="G3" s="412"/>
      <c r="H3" s="412"/>
      <c r="I3" s="412"/>
      <c r="J3" s="412"/>
      <c r="K3" s="412"/>
      <c r="L3" s="412"/>
      <c r="M3" s="412"/>
      <c r="N3" s="412"/>
      <c r="O3" s="412"/>
      <c r="P3" s="412"/>
      <c r="Q3" s="413"/>
    </row>
    <row r="4" spans="1:17" s="133" customFormat="1" ht="15">
      <c r="A4" s="408" t="s">
        <v>282</v>
      </c>
      <c r="B4" s="409"/>
      <c r="C4" s="409"/>
      <c r="D4" s="409"/>
      <c r="E4" s="409"/>
      <c r="F4" s="409"/>
      <c r="G4" s="409"/>
      <c r="H4" s="409"/>
      <c r="I4" s="409"/>
      <c r="J4" s="409"/>
      <c r="K4" s="409"/>
      <c r="L4" s="409"/>
      <c r="M4" s="409"/>
      <c r="N4" s="409"/>
      <c r="O4" s="409"/>
      <c r="P4" s="409"/>
      <c r="Q4" s="410"/>
    </row>
    <row r="5" spans="1:17" s="133" customFormat="1" ht="19.5" customHeight="1" thickBot="1">
      <c r="A5" s="414" t="str">
        <f>I!B15</f>
        <v>Application Assistance provided at the top rate by our ProjectSupport.ProsperSystems.biz Service</v>
      </c>
      <c r="B5" s="415"/>
      <c r="C5" s="415"/>
      <c r="D5" s="415"/>
      <c r="E5" s="415"/>
      <c r="F5" s="415"/>
      <c r="G5" s="415"/>
      <c r="H5" s="415"/>
      <c r="I5" s="415"/>
      <c r="J5" s="415"/>
      <c r="K5" s="415"/>
      <c r="L5" s="415"/>
      <c r="M5" s="415"/>
      <c r="N5" s="415"/>
      <c r="O5" s="415"/>
      <c r="P5" s="415"/>
      <c r="Q5" s="416"/>
    </row>
    <row r="6" spans="1:17" s="133" customFormat="1" ht="6" customHeight="1">
      <c r="A6" s="411"/>
      <c r="B6" s="412"/>
      <c r="C6" s="412"/>
      <c r="D6" s="412"/>
      <c r="E6" s="412"/>
      <c r="F6" s="412"/>
      <c r="G6" s="412"/>
      <c r="H6" s="412"/>
      <c r="I6" s="412"/>
      <c r="J6" s="412"/>
      <c r="K6" s="412"/>
      <c r="L6" s="412"/>
      <c r="M6" s="412"/>
      <c r="N6" s="412"/>
      <c r="O6" s="412"/>
      <c r="P6" s="412"/>
      <c r="Q6" s="413"/>
    </row>
    <row r="7" spans="1:17" s="77" customFormat="1" ht="15">
      <c r="A7" s="398" t="str">
        <f>I!B3</f>
        <v>Never a charge to join this Collaboration Network - see Collaboration.ProsperSystems.biz</v>
      </c>
      <c r="B7" s="399"/>
      <c r="C7" s="399"/>
      <c r="D7" s="399"/>
      <c r="E7" s="399"/>
      <c r="F7" s="399"/>
      <c r="G7" s="399"/>
      <c r="H7" s="399"/>
      <c r="I7" s="399"/>
      <c r="J7" s="399"/>
      <c r="K7" s="399"/>
      <c r="L7" s="399"/>
      <c r="M7" s="399"/>
      <c r="N7" s="399"/>
      <c r="O7" s="399"/>
      <c r="P7" s="399"/>
      <c r="Q7" s="400"/>
    </row>
    <row r="8" spans="1:17" s="78" customFormat="1" ht="19.5" customHeight="1" thickBot="1">
      <c r="A8" s="404" t="s">
        <v>200</v>
      </c>
      <c r="B8" s="405"/>
      <c r="C8" s="405"/>
      <c r="D8" s="405"/>
      <c r="E8" s="405"/>
      <c r="F8" s="406" t="s">
        <v>175</v>
      </c>
      <c r="G8" s="406"/>
      <c r="H8" s="406"/>
      <c r="I8" s="406"/>
      <c r="J8" s="406"/>
      <c r="K8" s="406"/>
      <c r="L8" s="406"/>
      <c r="M8" s="406"/>
      <c r="N8" s="406"/>
      <c r="O8" s="406"/>
      <c r="P8" s="406"/>
      <c r="Q8" s="407"/>
    </row>
    <row r="9" spans="1:17" s="76" customFormat="1" ht="12.75" thickBot="1">
      <c r="A9" s="401" t="s">
        <v>192</v>
      </c>
      <c r="B9" s="402"/>
      <c r="C9" s="402"/>
      <c r="D9" s="402"/>
      <c r="E9" s="402"/>
      <c r="F9" s="402"/>
      <c r="G9" s="402"/>
      <c r="H9" s="402"/>
      <c r="I9" s="402"/>
      <c r="J9" s="402"/>
      <c r="K9" s="402"/>
      <c r="L9" s="402"/>
      <c r="M9" s="402"/>
      <c r="N9" s="402"/>
      <c r="O9" s="402"/>
      <c r="P9" s="402"/>
      <c r="Q9" s="403"/>
    </row>
    <row r="10" spans="1:17" s="79" customFormat="1" ht="13.5" thickBot="1">
      <c r="A10" s="131" t="s">
        <v>203</v>
      </c>
      <c r="B10" s="258" t="s">
        <v>0</v>
      </c>
      <c r="C10" s="307" t="s">
        <v>1</v>
      </c>
      <c r="D10" s="307"/>
      <c r="E10" s="307"/>
      <c r="F10" s="307"/>
      <c r="G10" s="307"/>
      <c r="H10" s="307"/>
      <c r="I10" s="307"/>
      <c r="J10" s="307"/>
      <c r="K10" s="307"/>
      <c r="L10" s="307"/>
      <c r="M10" s="307"/>
      <c r="N10" s="307"/>
      <c r="O10" s="307"/>
      <c r="P10" s="307"/>
      <c r="Q10" s="132" t="s">
        <v>2</v>
      </c>
    </row>
    <row r="11" spans="1:17" s="6" customFormat="1" ht="12.75" customHeight="1" thickBot="1">
      <c r="A11" s="417" t="s">
        <v>3</v>
      </c>
      <c r="B11" s="420" t="s">
        <v>201</v>
      </c>
      <c r="C11" s="419" t="s">
        <v>4</v>
      </c>
      <c r="D11" s="382"/>
      <c r="E11" s="382"/>
      <c r="F11" s="382" t="s">
        <v>5</v>
      </c>
      <c r="G11" s="382"/>
      <c r="H11" s="382"/>
      <c r="I11" s="382" t="s">
        <v>6</v>
      </c>
      <c r="J11" s="382"/>
      <c r="K11" s="382"/>
      <c r="L11" s="382"/>
      <c r="M11" s="382"/>
      <c r="N11" s="382" t="s">
        <v>7</v>
      </c>
      <c r="O11" s="382"/>
      <c r="P11" s="383"/>
      <c r="Q11" s="388" t="s">
        <v>144</v>
      </c>
    </row>
    <row r="12" spans="1:17" s="6" customFormat="1" ht="12.75" customHeight="1" thickBot="1">
      <c r="A12" s="418"/>
      <c r="B12" s="421"/>
      <c r="C12" s="391">
        <f>IF(I!C6&lt;&gt;"",I!C6,"")</f>
      </c>
      <c r="D12" s="380"/>
      <c r="E12" s="380"/>
      <c r="F12" s="380">
        <f>IF(I!F6&lt;&gt;"",I!F6,"")</f>
      </c>
      <c r="G12" s="380"/>
      <c r="H12" s="380"/>
      <c r="I12" s="380">
        <f>IF(I!I6&lt;&gt;"",I!I6,"")</f>
      </c>
      <c r="J12" s="380"/>
      <c r="K12" s="380"/>
      <c r="L12" s="380"/>
      <c r="M12" s="380"/>
      <c r="N12" s="380">
        <f>IF(I!N6&lt;&gt;"",I!N6,"")</f>
      </c>
      <c r="O12" s="380"/>
      <c r="P12" s="381"/>
      <c r="Q12" s="389"/>
    </row>
    <row r="13" spans="1:17" s="6" customFormat="1" ht="12.75" customHeight="1" thickBot="1">
      <c r="A13" s="250" t="s">
        <v>8</v>
      </c>
      <c r="B13" s="421"/>
      <c r="C13" s="251" t="s">
        <v>9</v>
      </c>
      <c r="D13" s="380">
        <f>IF(I!D7&lt;&gt;"",I!D7,"")</f>
      </c>
      <c r="E13" s="380"/>
      <c r="F13" s="380"/>
      <c r="G13" s="380"/>
      <c r="H13" s="380"/>
      <c r="I13" s="384" t="s">
        <v>10</v>
      </c>
      <c r="J13" s="384"/>
      <c r="K13" s="380">
        <f>IF(I!K7&lt;&gt;"",I!K7,"")</f>
      </c>
      <c r="L13" s="380"/>
      <c r="M13" s="380"/>
      <c r="N13" s="380"/>
      <c r="O13" s="380"/>
      <c r="P13" s="381"/>
      <c r="Q13" s="389"/>
    </row>
    <row r="14" spans="1:17" s="6" customFormat="1" ht="12.75" customHeight="1" thickBot="1">
      <c r="A14" s="250" t="s">
        <v>11</v>
      </c>
      <c r="B14" s="421"/>
      <c r="C14" s="252" t="s">
        <v>12</v>
      </c>
      <c r="D14" s="380">
        <f>IF(I!D8&lt;&gt;"",I!D8,"")</f>
      </c>
      <c r="E14" s="380"/>
      <c r="F14" s="380"/>
      <c r="G14" s="380"/>
      <c r="H14" s="380"/>
      <c r="I14" s="384" t="s">
        <v>13</v>
      </c>
      <c r="J14" s="384"/>
      <c r="K14" s="380">
        <f>IF(I!K8&lt;&gt;"",I!K8,"")</f>
      </c>
      <c r="L14" s="380"/>
      <c r="M14" s="380"/>
      <c r="N14" s="380"/>
      <c r="O14" s="380"/>
      <c r="P14" s="381"/>
      <c r="Q14" s="389"/>
    </row>
    <row r="15" spans="1:17" s="6" customFormat="1" ht="12.75" customHeight="1" thickBot="1">
      <c r="A15" s="250" t="s">
        <v>14</v>
      </c>
      <c r="B15" s="421"/>
      <c r="C15" s="251" t="s">
        <v>9</v>
      </c>
      <c r="D15" s="380">
        <f>IF(I!D9&lt;&gt;"",I!D9,"")</f>
      </c>
      <c r="E15" s="380"/>
      <c r="F15" s="380"/>
      <c r="G15" s="380"/>
      <c r="H15" s="380"/>
      <c r="I15" s="384" t="s">
        <v>15</v>
      </c>
      <c r="J15" s="384"/>
      <c r="K15" s="380">
        <f>IF(I!K9&lt;&gt;"",I!K9,"")</f>
      </c>
      <c r="L15" s="380"/>
      <c r="M15" s="380"/>
      <c r="N15" s="380"/>
      <c r="O15" s="380"/>
      <c r="P15" s="381"/>
      <c r="Q15" s="389"/>
    </row>
    <row r="16" spans="1:17" s="6" customFormat="1" ht="12.75" customHeight="1" thickBot="1">
      <c r="A16" s="330" t="s">
        <v>16</v>
      </c>
      <c r="B16" s="421"/>
      <c r="C16" s="252" t="s">
        <v>17</v>
      </c>
      <c r="D16" s="253" t="str">
        <f>IF(I!D10&lt;&gt;"USA",I!D10,"USA")</f>
        <v>USA</v>
      </c>
      <c r="E16" s="254" t="s">
        <v>19</v>
      </c>
      <c r="F16" s="380">
        <f>IF(I!F10&lt;&gt;"",I!F10,"")</f>
      </c>
      <c r="G16" s="380"/>
      <c r="H16" s="254" t="s">
        <v>20</v>
      </c>
      <c r="I16" s="380">
        <f>IF(I!I10&lt;&gt;"",I!I10,"")</f>
      </c>
      <c r="J16" s="380"/>
      <c r="K16" s="380"/>
      <c r="L16" s="380"/>
      <c r="M16" s="323" t="s">
        <v>21</v>
      </c>
      <c r="N16" s="323"/>
      <c r="O16" s="380">
        <f>IF(I!O10&lt;&gt;"",I!O10,"")</f>
      </c>
      <c r="P16" s="381"/>
      <c r="Q16" s="389"/>
    </row>
    <row r="17" spans="1:17" s="6" customFormat="1" ht="12.75" customHeight="1" thickBot="1">
      <c r="A17" s="330"/>
      <c r="B17" s="421"/>
      <c r="C17" s="252" t="s">
        <v>22</v>
      </c>
      <c r="D17" s="380">
        <f>IF(I!D11&lt;&gt;"",I!D11,"")</f>
      </c>
      <c r="E17" s="380"/>
      <c r="F17" s="380"/>
      <c r="G17" s="380"/>
      <c r="H17" s="380"/>
      <c r="I17" s="380"/>
      <c r="J17" s="380"/>
      <c r="K17" s="380"/>
      <c r="L17" s="380"/>
      <c r="M17" s="380"/>
      <c r="N17" s="380"/>
      <c r="O17" s="380"/>
      <c r="P17" s="381"/>
      <c r="Q17" s="389"/>
    </row>
    <row r="18" spans="1:17" s="6" customFormat="1" ht="12.75" customHeight="1" thickBot="1">
      <c r="A18" s="255" t="s">
        <v>23</v>
      </c>
      <c r="B18" s="422"/>
      <c r="C18" s="256" t="s">
        <v>9</v>
      </c>
      <c r="D18" s="378">
        <f>IF(I!D12&lt;&gt;"",I!D12,"")</f>
      </c>
      <c r="E18" s="378"/>
      <c r="F18" s="257" t="s">
        <v>24</v>
      </c>
      <c r="G18" s="378">
        <f>IF(I!G12&lt;&gt;"",I!G12,"")</f>
      </c>
      <c r="H18" s="378"/>
      <c r="I18" s="257" t="s">
        <v>25</v>
      </c>
      <c r="J18" s="378">
        <f>IF(I!J12&lt;&gt;"",I!J12,"")</f>
      </c>
      <c r="K18" s="378"/>
      <c r="L18" s="378"/>
      <c r="M18" s="328" t="s">
        <v>26</v>
      </c>
      <c r="N18" s="328"/>
      <c r="O18" s="378">
        <f>IF(I!O12&lt;&gt;"",I!O12,"")</f>
      </c>
      <c r="P18" s="379"/>
      <c r="Q18" s="390"/>
    </row>
    <row r="19" spans="1:17" s="6" customFormat="1" ht="51.75" customHeight="1" thickBot="1">
      <c r="A19" s="241" t="s">
        <v>305</v>
      </c>
      <c r="B19" s="259"/>
      <c r="C19" s="385" t="s">
        <v>306</v>
      </c>
      <c r="D19" s="386"/>
      <c r="E19" s="386"/>
      <c r="F19" s="386"/>
      <c r="G19" s="386"/>
      <c r="H19" s="386"/>
      <c r="I19" s="386"/>
      <c r="J19" s="386"/>
      <c r="K19" s="386"/>
      <c r="L19" s="386"/>
      <c r="M19" s="386"/>
      <c r="N19" s="386"/>
      <c r="O19" s="386"/>
      <c r="P19" s="387"/>
      <c r="Q19" s="355" t="s">
        <v>318</v>
      </c>
    </row>
    <row r="20" spans="1:17" s="6" customFormat="1" ht="15.75" customHeight="1" thickBot="1">
      <c r="A20" s="370" t="s">
        <v>193</v>
      </c>
      <c r="B20" s="371"/>
      <c r="C20" s="372"/>
      <c r="D20" s="372"/>
      <c r="E20" s="372"/>
      <c r="F20" s="372"/>
      <c r="G20" s="372"/>
      <c r="H20" s="372"/>
      <c r="I20" s="372"/>
      <c r="J20" s="372"/>
      <c r="K20" s="372"/>
      <c r="L20" s="372"/>
      <c r="M20" s="372"/>
      <c r="N20" s="372"/>
      <c r="O20" s="372"/>
      <c r="P20" s="373"/>
      <c r="Q20" s="356"/>
    </row>
    <row r="21" spans="1:17" s="6" customFormat="1" ht="69.75" customHeight="1" thickBot="1">
      <c r="A21" s="331" t="s">
        <v>317</v>
      </c>
      <c r="B21" s="336"/>
      <c r="C21" s="377" t="s">
        <v>309</v>
      </c>
      <c r="D21" s="339"/>
      <c r="E21" s="338">
        <f>N12</f>
      </c>
      <c r="F21" s="338"/>
      <c r="G21" s="338"/>
      <c r="H21" s="339" t="s">
        <v>310</v>
      </c>
      <c r="I21" s="339"/>
      <c r="J21" s="339"/>
      <c r="K21" s="338"/>
      <c r="L21" s="338"/>
      <c r="M21" s="338"/>
      <c r="N21" s="339" t="s">
        <v>311</v>
      </c>
      <c r="O21" s="339"/>
      <c r="P21" s="273"/>
      <c r="Q21" s="356"/>
    </row>
    <row r="22" spans="1:17" s="6" customFormat="1" ht="69.75" customHeight="1" thickBot="1">
      <c r="A22" s="332"/>
      <c r="B22" s="337"/>
      <c r="C22" s="340" t="s">
        <v>315</v>
      </c>
      <c r="D22" s="333"/>
      <c r="E22" s="335"/>
      <c r="F22" s="335"/>
      <c r="G22" s="335"/>
      <c r="H22" s="334" t="s">
        <v>316</v>
      </c>
      <c r="I22" s="333"/>
      <c r="J22" s="335"/>
      <c r="K22" s="335"/>
      <c r="L22" s="335"/>
      <c r="M22" s="333" t="s">
        <v>295</v>
      </c>
      <c r="N22" s="333"/>
      <c r="O22" s="333"/>
      <c r="P22" s="154"/>
      <c r="Q22" s="356"/>
    </row>
    <row r="23" spans="1:17" s="6" customFormat="1" ht="24" customHeight="1" thickBot="1">
      <c r="A23" s="243" t="s">
        <v>177</v>
      </c>
      <c r="B23" s="260"/>
      <c r="C23" s="274"/>
      <c r="D23" s="284" t="s">
        <v>29</v>
      </c>
      <c r="E23" s="155"/>
      <c r="F23" s="284" t="s">
        <v>30</v>
      </c>
      <c r="G23" s="155"/>
      <c r="H23" s="284" t="s">
        <v>31</v>
      </c>
      <c r="I23" s="155"/>
      <c r="J23" s="284" t="s">
        <v>32</v>
      </c>
      <c r="K23" s="155"/>
      <c r="L23" s="284" t="s">
        <v>33</v>
      </c>
      <c r="M23" s="155"/>
      <c r="N23" s="284" t="s">
        <v>34</v>
      </c>
      <c r="O23" s="155"/>
      <c r="P23" s="244" t="s">
        <v>122</v>
      </c>
      <c r="Q23" s="357"/>
    </row>
    <row r="24" spans="1:17" s="6" customFormat="1" ht="22.5" customHeight="1" thickBot="1">
      <c r="A24" s="243" t="s">
        <v>178</v>
      </c>
      <c r="B24" s="260"/>
      <c r="C24" s="274"/>
      <c r="D24" s="284" t="s">
        <v>194</v>
      </c>
      <c r="E24" s="155"/>
      <c r="F24" s="284" t="s">
        <v>36</v>
      </c>
      <c r="G24" s="155"/>
      <c r="H24" s="284" t="s">
        <v>37</v>
      </c>
      <c r="I24" s="155"/>
      <c r="J24" s="284" t="s">
        <v>38</v>
      </c>
      <c r="K24" s="155"/>
      <c r="L24" s="284" t="s">
        <v>39</v>
      </c>
      <c r="M24" s="155"/>
      <c r="N24" s="284" t="s">
        <v>40</v>
      </c>
      <c r="O24" s="155"/>
      <c r="P24" s="242" t="s">
        <v>41</v>
      </c>
      <c r="Q24" s="357"/>
    </row>
    <row r="25" spans="1:17" s="6" customFormat="1" ht="22.5" customHeight="1" thickBot="1">
      <c r="A25" s="243" t="s">
        <v>184</v>
      </c>
      <c r="B25" s="260"/>
      <c r="C25" s="274"/>
      <c r="D25" s="284" t="s">
        <v>42</v>
      </c>
      <c r="E25" s="155"/>
      <c r="F25" s="284" t="s">
        <v>43</v>
      </c>
      <c r="G25" s="155"/>
      <c r="H25" s="245" t="s">
        <v>172</v>
      </c>
      <c r="I25" s="155"/>
      <c r="J25" s="245" t="s">
        <v>45</v>
      </c>
      <c r="K25" s="155"/>
      <c r="L25" s="284" t="s">
        <v>46</v>
      </c>
      <c r="M25" s="155"/>
      <c r="N25" s="284" t="s">
        <v>47</v>
      </c>
      <c r="O25" s="155"/>
      <c r="P25" s="242" t="s">
        <v>41</v>
      </c>
      <c r="Q25" s="357"/>
    </row>
    <row r="26" spans="1:17" s="6" customFormat="1" ht="22.5" customHeight="1" thickBot="1">
      <c r="A26" s="246" t="s">
        <v>179</v>
      </c>
      <c r="B26" s="261"/>
      <c r="C26" s="275"/>
      <c r="D26" s="247" t="s">
        <v>42</v>
      </c>
      <c r="E26" s="276"/>
      <c r="F26" s="366" t="s">
        <v>166</v>
      </c>
      <c r="G26" s="366"/>
      <c r="H26" s="366"/>
      <c r="I26" s="276"/>
      <c r="J26" s="247" t="s">
        <v>48</v>
      </c>
      <c r="K26" s="276"/>
      <c r="L26" s="247" t="s">
        <v>49</v>
      </c>
      <c r="M26" s="276"/>
      <c r="N26" s="248" t="s">
        <v>41</v>
      </c>
      <c r="O26" s="276"/>
      <c r="P26" s="249" t="s">
        <v>41</v>
      </c>
      <c r="Q26" s="358"/>
    </row>
    <row r="27" spans="1:17" s="6" customFormat="1" ht="22.5" customHeight="1" thickBot="1">
      <c r="A27" s="215" t="s">
        <v>167</v>
      </c>
      <c r="B27" s="262"/>
      <c r="C27" s="198" t="s">
        <v>50</v>
      </c>
      <c r="D27" s="218" t="s">
        <v>51</v>
      </c>
      <c r="E27" s="197" t="s">
        <v>50</v>
      </c>
      <c r="F27" s="218" t="s">
        <v>52</v>
      </c>
      <c r="G27" s="359" t="s">
        <v>53</v>
      </c>
      <c r="H27" s="359"/>
      <c r="I27" s="359"/>
      <c r="J27" s="359"/>
      <c r="K27" s="359"/>
      <c r="L27" s="359"/>
      <c r="M27" s="359"/>
      <c r="N27" s="359"/>
      <c r="O27" s="359"/>
      <c r="P27" s="360"/>
      <c r="Q27" s="361" t="s">
        <v>54</v>
      </c>
    </row>
    <row r="28" spans="1:17" s="6" customFormat="1" ht="23.25" customHeight="1" thickBot="1">
      <c r="A28" s="207" t="s">
        <v>283</v>
      </c>
      <c r="B28" s="263"/>
      <c r="C28" s="205" t="s">
        <v>55</v>
      </c>
      <c r="D28" s="219" t="s">
        <v>51</v>
      </c>
      <c r="E28" s="206" t="s">
        <v>55</v>
      </c>
      <c r="F28" s="219" t="s">
        <v>52</v>
      </c>
      <c r="G28" s="364" t="s">
        <v>53</v>
      </c>
      <c r="H28" s="364"/>
      <c r="I28" s="364"/>
      <c r="J28" s="364"/>
      <c r="K28" s="364"/>
      <c r="L28" s="364"/>
      <c r="M28" s="364"/>
      <c r="N28" s="364"/>
      <c r="O28" s="364"/>
      <c r="P28" s="365"/>
      <c r="Q28" s="362"/>
    </row>
    <row r="29" spans="1:17" s="291" customFormat="1" ht="22.5" customHeight="1" thickBot="1">
      <c r="A29" s="207" t="s">
        <v>206</v>
      </c>
      <c r="B29" s="263"/>
      <c r="C29" s="289"/>
      <c r="D29" s="219" t="s">
        <v>56</v>
      </c>
      <c r="E29" s="290"/>
      <c r="F29" s="219" t="s">
        <v>57</v>
      </c>
      <c r="G29" s="290"/>
      <c r="H29" s="219" t="s">
        <v>58</v>
      </c>
      <c r="I29" s="290"/>
      <c r="J29" s="219" t="s">
        <v>59</v>
      </c>
      <c r="K29" s="290"/>
      <c r="L29" s="209" t="s">
        <v>298</v>
      </c>
      <c r="M29" s="290"/>
      <c r="N29" s="209" t="s">
        <v>299</v>
      </c>
      <c r="O29" s="152" t="s">
        <v>314</v>
      </c>
      <c r="P29" s="221" t="s">
        <v>195</v>
      </c>
      <c r="Q29" s="362"/>
    </row>
    <row r="30" spans="1:17" s="291" customFormat="1" ht="22.5" customHeight="1" thickBot="1">
      <c r="A30" s="216" t="s">
        <v>199</v>
      </c>
      <c r="B30" s="263"/>
      <c r="C30" s="289"/>
      <c r="D30" s="219" t="s">
        <v>209</v>
      </c>
      <c r="E30" s="290"/>
      <c r="F30" s="219" t="s">
        <v>210</v>
      </c>
      <c r="G30" s="290"/>
      <c r="H30" s="219" t="s">
        <v>60</v>
      </c>
      <c r="I30" s="290"/>
      <c r="J30" s="48" t="s">
        <v>297</v>
      </c>
      <c r="K30" s="290"/>
      <c r="L30" s="40" t="s">
        <v>212</v>
      </c>
      <c r="M30" s="290"/>
      <c r="N30" s="40" t="s">
        <v>196</v>
      </c>
      <c r="O30" s="290"/>
      <c r="P30" s="153" t="s">
        <v>41</v>
      </c>
      <c r="Q30" s="362"/>
    </row>
    <row r="31" spans="1:17" s="6" customFormat="1" ht="22.5" customHeight="1" thickBot="1">
      <c r="A31" s="74" t="s">
        <v>300</v>
      </c>
      <c r="B31" s="263"/>
      <c r="C31" s="289"/>
      <c r="D31" s="48" t="s">
        <v>61</v>
      </c>
      <c r="E31" s="290"/>
      <c r="F31" s="48" t="s">
        <v>62</v>
      </c>
      <c r="G31" s="290"/>
      <c r="H31" s="48" t="s">
        <v>63</v>
      </c>
      <c r="I31" s="290"/>
      <c r="J31" s="48" t="s">
        <v>64</v>
      </c>
      <c r="K31" s="290"/>
      <c r="L31" s="48" t="s">
        <v>65</v>
      </c>
      <c r="M31" s="290"/>
      <c r="N31" s="48" t="s">
        <v>66</v>
      </c>
      <c r="O31" s="290"/>
      <c r="P31" s="154" t="s">
        <v>41</v>
      </c>
      <c r="Q31" s="362"/>
    </row>
    <row r="32" spans="1:17" s="6" customFormat="1" ht="21" customHeight="1" thickBot="1">
      <c r="A32" s="75" t="s">
        <v>301</v>
      </c>
      <c r="B32" s="263"/>
      <c r="C32" s="289"/>
      <c r="D32" s="49" t="s">
        <v>67</v>
      </c>
      <c r="E32" s="290"/>
      <c r="F32" s="49" t="s">
        <v>68</v>
      </c>
      <c r="G32" s="290"/>
      <c r="H32" s="49" t="s">
        <v>69</v>
      </c>
      <c r="I32" s="290"/>
      <c r="J32" s="49" t="s">
        <v>70</v>
      </c>
      <c r="K32" s="290"/>
      <c r="L32" s="49" t="s">
        <v>186</v>
      </c>
      <c r="M32" s="290"/>
      <c r="N32" s="143" t="s">
        <v>41</v>
      </c>
      <c r="O32" s="290"/>
      <c r="P32" s="154" t="s">
        <v>41</v>
      </c>
      <c r="Q32" s="362"/>
    </row>
    <row r="33" spans="1:17" s="6" customFormat="1" ht="39.75" customHeight="1" thickBot="1">
      <c r="A33" s="207" t="s">
        <v>180</v>
      </c>
      <c r="B33" s="263"/>
      <c r="C33" s="289"/>
      <c r="D33" s="219" t="s">
        <v>71</v>
      </c>
      <c r="E33" s="290"/>
      <c r="F33" s="219" t="s">
        <v>72</v>
      </c>
      <c r="G33" s="290"/>
      <c r="H33" s="219" t="s">
        <v>173</v>
      </c>
      <c r="I33" s="290"/>
      <c r="J33" s="219" t="s">
        <v>73</v>
      </c>
      <c r="K33" s="290"/>
      <c r="L33" s="219" t="s">
        <v>74</v>
      </c>
      <c r="M33" s="290"/>
      <c r="N33" s="219" t="s">
        <v>18</v>
      </c>
      <c r="O33" s="290"/>
      <c r="P33" s="221" t="s">
        <v>75</v>
      </c>
      <c r="Q33" s="362"/>
    </row>
    <row r="34" spans="1:17" s="6" customFormat="1" ht="22.5" customHeight="1" thickBot="1">
      <c r="A34" s="207" t="s">
        <v>181</v>
      </c>
      <c r="B34" s="263"/>
      <c r="C34" s="289"/>
      <c r="D34" s="219" t="s">
        <v>76</v>
      </c>
      <c r="E34" s="290"/>
      <c r="F34" s="219" t="s">
        <v>170</v>
      </c>
      <c r="G34" s="290"/>
      <c r="H34" s="219" t="s">
        <v>78</v>
      </c>
      <c r="I34" s="290"/>
      <c r="J34" s="219" t="s">
        <v>79</v>
      </c>
      <c r="K34" s="290"/>
      <c r="L34" s="219" t="s">
        <v>80</v>
      </c>
      <c r="M34" s="290"/>
      <c r="N34" s="219" t="s">
        <v>81</v>
      </c>
      <c r="O34" s="290"/>
      <c r="P34" s="153" t="s">
        <v>41</v>
      </c>
      <c r="Q34" s="362"/>
    </row>
    <row r="35" spans="1:17" s="6" customFormat="1" ht="22.5" customHeight="1" thickBot="1">
      <c r="A35" s="217" t="s">
        <v>182</v>
      </c>
      <c r="B35" s="263"/>
      <c r="C35" s="292"/>
      <c r="D35" s="219" t="s">
        <v>174</v>
      </c>
      <c r="E35" s="290"/>
      <c r="F35" s="219" t="s">
        <v>82</v>
      </c>
      <c r="G35" s="290"/>
      <c r="H35" s="219" t="s">
        <v>79</v>
      </c>
      <c r="I35" s="290"/>
      <c r="J35" s="219" t="s">
        <v>83</v>
      </c>
      <c r="K35" s="290"/>
      <c r="L35" s="220" t="s">
        <v>84</v>
      </c>
      <c r="M35" s="293"/>
      <c r="N35" s="219" t="s">
        <v>85</v>
      </c>
      <c r="O35" s="290"/>
      <c r="P35" s="221" t="s">
        <v>86</v>
      </c>
      <c r="Q35" s="362"/>
    </row>
    <row r="36" spans="1:17" s="6" customFormat="1" ht="22.5" customHeight="1" thickBot="1">
      <c r="A36" s="208" t="s">
        <v>302</v>
      </c>
      <c r="B36" s="263"/>
      <c r="C36" s="200" t="s">
        <v>50</v>
      </c>
      <c r="D36" s="282" t="s">
        <v>51</v>
      </c>
      <c r="E36" s="199" t="s">
        <v>50</v>
      </c>
      <c r="F36" s="282" t="s">
        <v>52</v>
      </c>
      <c r="G36" s="146">
        <v>0.15</v>
      </c>
      <c r="H36" s="374" t="s">
        <v>292</v>
      </c>
      <c r="I36" s="374"/>
      <c r="J36" s="374"/>
      <c r="K36" s="374"/>
      <c r="L36" s="374"/>
      <c r="M36" s="375" t="s">
        <v>296</v>
      </c>
      <c r="N36" s="375"/>
      <c r="O36" s="375"/>
      <c r="P36" s="376"/>
      <c r="Q36" s="362"/>
    </row>
    <row r="37" spans="1:17" s="6" customFormat="1" ht="24.75" customHeight="1" thickBot="1">
      <c r="A37" s="208" t="s">
        <v>303</v>
      </c>
      <c r="B37" s="263"/>
      <c r="C37" s="200" t="s">
        <v>50</v>
      </c>
      <c r="D37" s="282" t="s">
        <v>51</v>
      </c>
      <c r="E37" s="199" t="s">
        <v>50</v>
      </c>
      <c r="F37" s="282" t="s">
        <v>52</v>
      </c>
      <c r="G37" s="146">
        <v>0.48</v>
      </c>
      <c r="H37" s="282" t="s">
        <v>87</v>
      </c>
      <c r="I37" s="152">
        <v>24</v>
      </c>
      <c r="J37" s="374" t="s">
        <v>88</v>
      </c>
      <c r="K37" s="374"/>
      <c r="L37" s="374"/>
      <c r="M37" s="375"/>
      <c r="N37" s="375"/>
      <c r="O37" s="375"/>
      <c r="P37" s="376"/>
      <c r="Q37" s="362"/>
    </row>
    <row r="38" spans="1:17" s="6" customFormat="1" ht="22.5" customHeight="1" thickBot="1">
      <c r="A38" s="223" t="s">
        <v>183</v>
      </c>
      <c r="B38" s="264"/>
      <c r="C38" s="294"/>
      <c r="D38" s="222" t="s">
        <v>89</v>
      </c>
      <c r="E38" s="145"/>
      <c r="F38" s="222" t="s">
        <v>86</v>
      </c>
      <c r="G38" s="145"/>
      <c r="H38" s="367" t="s">
        <v>90</v>
      </c>
      <c r="I38" s="368"/>
      <c r="J38" s="369"/>
      <c r="K38" s="145"/>
      <c r="L38" s="150" t="s">
        <v>41</v>
      </c>
      <c r="M38" s="150"/>
      <c r="N38" s="150" t="s">
        <v>41</v>
      </c>
      <c r="O38" s="150"/>
      <c r="P38" s="151" t="s">
        <v>41</v>
      </c>
      <c r="Q38" s="363"/>
    </row>
    <row r="39" spans="1:17" s="6" customFormat="1" ht="22.5" customHeight="1" thickBot="1">
      <c r="A39" s="213" t="s">
        <v>91</v>
      </c>
      <c r="B39" s="265"/>
      <c r="C39" s="201" t="s">
        <v>50</v>
      </c>
      <c r="D39" s="212" t="s">
        <v>51</v>
      </c>
      <c r="E39" s="202" t="s">
        <v>50</v>
      </c>
      <c r="F39" s="212" t="s">
        <v>52</v>
      </c>
      <c r="G39" s="346" t="s">
        <v>53</v>
      </c>
      <c r="H39" s="347"/>
      <c r="I39" s="347"/>
      <c r="J39" s="347"/>
      <c r="K39" s="347"/>
      <c r="L39" s="347"/>
      <c r="M39" s="347"/>
      <c r="N39" s="347"/>
      <c r="O39" s="347"/>
      <c r="P39" s="348"/>
      <c r="Q39" s="349" t="s">
        <v>304</v>
      </c>
    </row>
    <row r="40" spans="1:17" s="6" customFormat="1" ht="23.25" thickBot="1">
      <c r="A40" s="214" t="s">
        <v>92</v>
      </c>
      <c r="B40" s="261"/>
      <c r="C40" s="204" t="s">
        <v>50</v>
      </c>
      <c r="D40" s="283" t="s">
        <v>51</v>
      </c>
      <c r="E40" s="203" t="s">
        <v>50</v>
      </c>
      <c r="F40" s="283" t="s">
        <v>52</v>
      </c>
      <c r="G40" s="147">
        <v>0.24</v>
      </c>
      <c r="H40" s="351" t="s">
        <v>93</v>
      </c>
      <c r="I40" s="351"/>
      <c r="J40" s="351"/>
      <c r="K40" s="148">
        <v>12</v>
      </c>
      <c r="L40" s="352" t="s">
        <v>94</v>
      </c>
      <c r="M40" s="352"/>
      <c r="N40" s="352"/>
      <c r="O40" s="352"/>
      <c r="P40" s="353"/>
      <c r="Q40" s="350"/>
    </row>
    <row r="41" spans="1:17" s="6" customFormat="1" ht="82.5" customHeight="1" thickBot="1">
      <c r="A41" s="210" t="s">
        <v>321</v>
      </c>
      <c r="B41" s="266"/>
      <c r="C41" s="144"/>
      <c r="D41" s="354" t="s">
        <v>293</v>
      </c>
      <c r="E41" s="354"/>
      <c r="F41" s="354"/>
      <c r="G41" s="149"/>
      <c r="H41" s="354" t="s">
        <v>95</v>
      </c>
      <c r="I41" s="354"/>
      <c r="J41" s="354"/>
      <c r="K41" s="354"/>
      <c r="L41" s="149"/>
      <c r="M41" s="341" t="s">
        <v>96</v>
      </c>
      <c r="N41" s="341"/>
      <c r="O41" s="341"/>
      <c r="P41" s="342"/>
      <c r="Q41" s="211" t="s">
        <v>97</v>
      </c>
    </row>
    <row r="42" spans="1:17" s="6" customFormat="1" ht="13.5" thickBot="1">
      <c r="A42" s="85"/>
      <c r="B42" s="267"/>
      <c r="C42" s="5"/>
      <c r="D42" s="5"/>
      <c r="E42" s="5"/>
      <c r="F42" s="5"/>
      <c r="G42" s="5"/>
      <c r="H42" s="5"/>
      <c r="I42" s="43"/>
      <c r="J42" s="5"/>
      <c r="K42" s="43"/>
      <c r="L42" s="5"/>
      <c r="M42" s="43"/>
      <c r="N42" s="5"/>
      <c r="O42" s="46"/>
      <c r="P42" s="46"/>
      <c r="Q42" s="86"/>
    </row>
    <row r="43" spans="1:17" s="6" customFormat="1" ht="84" customHeight="1" thickBot="1">
      <c r="A43" s="343" t="s">
        <v>207</v>
      </c>
      <c r="B43" s="344"/>
      <c r="C43" s="344"/>
      <c r="D43" s="344"/>
      <c r="E43" s="344"/>
      <c r="F43" s="344"/>
      <c r="G43" s="344"/>
      <c r="H43" s="344"/>
      <c r="I43" s="344"/>
      <c r="J43" s="344"/>
      <c r="K43" s="344"/>
      <c r="L43" s="344"/>
      <c r="M43" s="344"/>
      <c r="N43" s="344"/>
      <c r="O43" s="344"/>
      <c r="P43" s="344"/>
      <c r="Q43" s="345"/>
    </row>
    <row r="44" spans="1:17" s="6" customFormat="1" ht="13.5" thickBot="1">
      <c r="A44" s="87"/>
      <c r="B44" s="268"/>
      <c r="C44" s="28"/>
      <c r="D44" s="28"/>
      <c r="E44" s="28"/>
      <c r="F44" s="28"/>
      <c r="G44" s="28"/>
      <c r="H44" s="28"/>
      <c r="I44" s="44"/>
      <c r="J44" s="28"/>
      <c r="K44" s="44"/>
      <c r="L44" s="28"/>
      <c r="M44" s="44"/>
      <c r="N44" s="28"/>
      <c r="O44" s="44"/>
      <c r="P44" s="28"/>
      <c r="Q44" s="88"/>
    </row>
    <row r="45" spans="1:17" s="89" customFormat="1" ht="13.5" thickBot="1">
      <c r="A45" s="125" t="s">
        <v>319</v>
      </c>
      <c r="B45" s="269"/>
      <c r="C45" s="126"/>
      <c r="D45" s="126"/>
      <c r="E45" s="126"/>
      <c r="F45" s="126"/>
      <c r="G45" s="126"/>
      <c r="H45" s="126"/>
      <c r="I45" s="127"/>
      <c r="J45" s="126"/>
      <c r="K45" s="127"/>
      <c r="L45" s="126"/>
      <c r="M45" s="127"/>
      <c r="N45" s="126"/>
      <c r="O45" s="128" t="s">
        <v>98</v>
      </c>
      <c r="P45" s="129">
        <f>I!O13</f>
        <v>41698</v>
      </c>
      <c r="Q45" s="130">
        <f>I!P13</f>
        <v>0.7083333333333334</v>
      </c>
    </row>
    <row r="46" spans="1:2" s="6" customFormat="1" ht="16.5" customHeight="1">
      <c r="A46" s="158"/>
      <c r="B46" s="270"/>
    </row>
    <row r="47" spans="1:17" s="6" customFormat="1" ht="12.75">
      <c r="A47" s="158"/>
      <c r="B47" s="268"/>
      <c r="C47" s="28"/>
      <c r="D47" s="28"/>
      <c r="E47" s="28"/>
      <c r="F47" s="28"/>
      <c r="G47" s="28"/>
      <c r="H47" s="28"/>
      <c r="I47" s="44"/>
      <c r="J47" s="28"/>
      <c r="K47" s="44"/>
      <c r="L47" s="28"/>
      <c r="M47" s="44"/>
      <c r="N47" s="28"/>
      <c r="O47" s="44"/>
      <c r="P47" s="28"/>
      <c r="Q47" s="159"/>
    </row>
    <row r="48" spans="1:17" s="6" customFormat="1" ht="12.75">
      <c r="A48" s="158"/>
      <c r="B48" s="268"/>
      <c r="C48" s="28"/>
      <c r="D48" s="28"/>
      <c r="E48" s="28"/>
      <c r="F48" s="28"/>
      <c r="G48" s="28"/>
      <c r="H48" s="28"/>
      <c r="I48" s="44"/>
      <c r="J48" s="28"/>
      <c r="K48" s="44"/>
      <c r="L48" s="28"/>
      <c r="M48" s="44"/>
      <c r="N48" s="28"/>
      <c r="O48" s="44"/>
      <c r="P48" s="28"/>
      <c r="Q48" s="159"/>
    </row>
    <row r="49" spans="1:17" s="6" customFormat="1" ht="12.75">
      <c r="A49" s="158"/>
      <c r="B49" s="268"/>
      <c r="C49" s="28"/>
      <c r="D49" s="28"/>
      <c r="E49" s="28"/>
      <c r="F49" s="28"/>
      <c r="G49" s="28"/>
      <c r="H49" s="28"/>
      <c r="I49" s="44"/>
      <c r="J49" s="28"/>
      <c r="K49" s="44"/>
      <c r="L49" s="28"/>
      <c r="M49" s="44"/>
      <c r="N49" s="28"/>
      <c r="O49" s="44"/>
      <c r="P49" s="28"/>
      <c r="Q49" s="159"/>
    </row>
    <row r="50" spans="1:17" s="6" customFormat="1" ht="12.75">
      <c r="A50" s="158"/>
      <c r="B50" s="268"/>
      <c r="C50" s="28"/>
      <c r="D50" s="28"/>
      <c r="E50" s="28"/>
      <c r="F50" s="28"/>
      <c r="G50" s="28"/>
      <c r="H50" s="28"/>
      <c r="I50" s="44"/>
      <c r="J50" s="28"/>
      <c r="K50" s="44"/>
      <c r="L50" s="28"/>
      <c r="M50" s="44"/>
      <c r="N50" s="28"/>
      <c r="O50" s="44"/>
      <c r="P50" s="28"/>
      <c r="Q50" s="159"/>
    </row>
    <row r="51" spans="1:17" s="6" customFormat="1" ht="12.75">
      <c r="A51" s="158"/>
      <c r="B51" s="268"/>
      <c r="C51" s="28"/>
      <c r="D51" s="28"/>
      <c r="E51" s="28"/>
      <c r="F51" s="28"/>
      <c r="G51" s="28"/>
      <c r="H51" s="28"/>
      <c r="I51" s="44"/>
      <c r="J51" s="28"/>
      <c r="K51" s="44"/>
      <c r="L51" s="28"/>
      <c r="M51" s="44"/>
      <c r="N51" s="28"/>
      <c r="O51" s="44"/>
      <c r="P51" s="28"/>
      <c r="Q51" s="159"/>
    </row>
    <row r="52" spans="1:17" s="6" customFormat="1" ht="12.75">
      <c r="A52" s="158"/>
      <c r="B52" s="268"/>
      <c r="C52" s="28"/>
      <c r="D52" s="28"/>
      <c r="E52" s="28"/>
      <c r="F52" s="28"/>
      <c r="G52" s="28"/>
      <c r="H52" s="28"/>
      <c r="I52" s="44"/>
      <c r="J52" s="28"/>
      <c r="K52" s="44"/>
      <c r="L52" s="28"/>
      <c r="M52" s="44"/>
      <c r="N52" s="28"/>
      <c r="O52" s="44"/>
      <c r="P52" s="28"/>
      <c r="Q52" s="159"/>
    </row>
    <row r="53" spans="1:17" s="6" customFormat="1" ht="12.75">
      <c r="A53" s="158"/>
      <c r="B53" s="268"/>
      <c r="C53" s="28"/>
      <c r="D53" s="28"/>
      <c r="E53" s="28"/>
      <c r="F53" s="28"/>
      <c r="G53" s="28"/>
      <c r="H53" s="28"/>
      <c r="I53" s="44"/>
      <c r="J53" s="28"/>
      <c r="K53" s="44"/>
      <c r="L53" s="28"/>
      <c r="M53" s="44"/>
      <c r="N53" s="28"/>
      <c r="O53" s="44"/>
      <c r="P53" s="28"/>
      <c r="Q53" s="159"/>
    </row>
    <row r="54" spans="1:17" s="6" customFormat="1" ht="12.75">
      <c r="A54" s="158"/>
      <c r="B54" s="268"/>
      <c r="C54" s="28"/>
      <c r="D54" s="28"/>
      <c r="E54" s="28"/>
      <c r="F54" s="28"/>
      <c r="G54" s="28"/>
      <c r="H54" s="28"/>
      <c r="I54" s="44"/>
      <c r="J54" s="28"/>
      <c r="K54" s="44"/>
      <c r="L54" s="28"/>
      <c r="M54" s="44"/>
      <c r="N54" s="28"/>
      <c r="O54" s="44"/>
      <c r="P54" s="28"/>
      <c r="Q54" s="159"/>
    </row>
    <row r="55" spans="1:17" s="6" customFormat="1" ht="12.75">
      <c r="A55" s="158"/>
      <c r="B55" s="268"/>
      <c r="C55" s="28"/>
      <c r="D55" s="28"/>
      <c r="E55" s="28"/>
      <c r="F55" s="28"/>
      <c r="G55" s="28"/>
      <c r="H55" s="28"/>
      <c r="I55" s="44"/>
      <c r="J55" s="28"/>
      <c r="K55" s="44"/>
      <c r="L55" s="28"/>
      <c r="M55" s="44"/>
      <c r="N55" s="28"/>
      <c r="O55" s="44"/>
      <c r="P55" s="28"/>
      <c r="Q55" s="159"/>
    </row>
    <row r="56" spans="1:17" s="6" customFormat="1" ht="12.75">
      <c r="A56" s="158"/>
      <c r="B56" s="268"/>
      <c r="C56" s="28"/>
      <c r="D56" s="28"/>
      <c r="E56" s="28"/>
      <c r="F56" s="28"/>
      <c r="G56" s="28"/>
      <c r="H56" s="28"/>
      <c r="I56" s="44"/>
      <c r="J56" s="28"/>
      <c r="K56" s="44"/>
      <c r="L56" s="28"/>
      <c r="M56" s="44"/>
      <c r="N56" s="28"/>
      <c r="O56" s="44"/>
      <c r="P56" s="28"/>
      <c r="Q56" s="159"/>
    </row>
    <row r="57" spans="1:17" s="6" customFormat="1" ht="12.75">
      <c r="A57" s="80"/>
      <c r="B57" s="271"/>
      <c r="C57" s="81"/>
      <c r="D57" s="82"/>
      <c r="E57" s="82"/>
      <c r="F57" s="82"/>
      <c r="G57" s="82"/>
      <c r="H57" s="82"/>
      <c r="I57" s="83"/>
      <c r="J57" s="82"/>
      <c r="K57" s="83"/>
      <c r="L57" s="82"/>
      <c r="M57" s="83"/>
      <c r="N57" s="82"/>
      <c r="O57" s="83"/>
      <c r="P57" s="82"/>
      <c r="Q57" s="84"/>
    </row>
  </sheetData>
  <sheetProtection password="8A76" sheet="1" selectLockedCells="1"/>
  <mergeCells count="73">
    <mergeCell ref="C10:P10"/>
    <mergeCell ref="A11:A12"/>
    <mergeCell ref="C11:E11"/>
    <mergeCell ref="F11:H11"/>
    <mergeCell ref="I11:M11"/>
    <mergeCell ref="B11:B18"/>
    <mergeCell ref="K14:P14"/>
    <mergeCell ref="D15:H15"/>
    <mergeCell ref="I15:J15"/>
    <mergeCell ref="K15:P15"/>
    <mergeCell ref="A1:Q1"/>
    <mergeCell ref="A2:Q2"/>
    <mergeCell ref="A7:Q7"/>
    <mergeCell ref="A9:Q9"/>
    <mergeCell ref="A8:E8"/>
    <mergeCell ref="F8:Q8"/>
    <mergeCell ref="A4:Q4"/>
    <mergeCell ref="A3:Q3"/>
    <mergeCell ref="A5:Q5"/>
    <mergeCell ref="A6:Q6"/>
    <mergeCell ref="Q11:Q18"/>
    <mergeCell ref="C12:E12"/>
    <mergeCell ref="F12:H12"/>
    <mergeCell ref="I12:M12"/>
    <mergeCell ref="N12:P12"/>
    <mergeCell ref="D13:H13"/>
    <mergeCell ref="I13:J13"/>
    <mergeCell ref="G18:H18"/>
    <mergeCell ref="J18:L18"/>
    <mergeCell ref="M18:N18"/>
    <mergeCell ref="A16:A17"/>
    <mergeCell ref="F16:G16"/>
    <mergeCell ref="I16:L16"/>
    <mergeCell ref="M16:N16"/>
    <mergeCell ref="D17:P17"/>
    <mergeCell ref="O16:P16"/>
    <mergeCell ref="C21:D21"/>
    <mergeCell ref="O18:P18"/>
    <mergeCell ref="K13:P13"/>
    <mergeCell ref="N11:P11"/>
    <mergeCell ref="D14:H14"/>
    <mergeCell ref="I14:J14"/>
    <mergeCell ref="D18:E18"/>
    <mergeCell ref="N21:O21"/>
    <mergeCell ref="C19:P19"/>
    <mergeCell ref="Q19:Q26"/>
    <mergeCell ref="G27:P27"/>
    <mergeCell ref="Q27:Q38"/>
    <mergeCell ref="G28:P28"/>
    <mergeCell ref="F26:H26"/>
    <mergeCell ref="H38:J38"/>
    <mergeCell ref="A20:P20"/>
    <mergeCell ref="H36:L36"/>
    <mergeCell ref="J37:L37"/>
    <mergeCell ref="M36:P37"/>
    <mergeCell ref="M41:P41"/>
    <mergeCell ref="A43:Q43"/>
    <mergeCell ref="G39:P39"/>
    <mergeCell ref="Q39:Q40"/>
    <mergeCell ref="H40:J40"/>
    <mergeCell ref="L40:P40"/>
    <mergeCell ref="D41:F41"/>
    <mergeCell ref="H41:K41"/>
    <mergeCell ref="A21:A22"/>
    <mergeCell ref="M22:O22"/>
    <mergeCell ref="H22:I22"/>
    <mergeCell ref="J22:L22"/>
    <mergeCell ref="B21:B22"/>
    <mergeCell ref="E21:G21"/>
    <mergeCell ref="H21:J21"/>
    <mergeCell ref="K21:M21"/>
    <mergeCell ref="C22:D22"/>
    <mergeCell ref="E22:G22"/>
  </mergeCells>
  <hyperlinks>
    <hyperlink ref="A9" r:id="rId1" display="Overwrite entries in italics.  Save, complete as applicable, resave, email to BBCR@ProsperSystems.biz.  See Agreement below*"/>
    <hyperlink ref="A8:E8" r:id="rId2" display="Project Application - Aproject.ProsperSystems.biz"/>
    <hyperlink ref="F26:H26" r:id="rId3" display="Prosper Systems Google List - If not yet, click to join"/>
    <hyperlink ref="F8:Q8" r:id="rId4" display="EXAMPLE - AbcrrKHJ.ProsperSystems.biz"/>
    <hyperlink ref="A5:O5" r:id="rId5" display="http://projectsupport.prospersystems.biz/"/>
    <hyperlink ref="A7:Q7" r:id="rId6" display="http://collaboration.prospersystems.biz/"/>
  </hyperlinks>
  <printOptions horizontalCentered="1"/>
  <pageMargins left="0.5" right="0.5" top="0.5" bottom="0.5" header="0.25" footer="0.25"/>
  <pageSetup fitToHeight="1" fitToWidth="1" horizontalDpi="300" verticalDpi="300" orientation="portrait" scale="64" r:id="rId7"/>
  <headerFooter alignWithMargins="0">
    <oddHeader>&amp;L&amp;"Arial,Bold"&amp;12Sheet &amp;A&amp;R&amp;"Arial,Italic"Download Excel version at http://Abcrr.ProsperSystems.biz</oddHeader>
    <oddFooter>&amp;L&amp;"Arial,Bold"&amp;12 Confidential&amp;C&amp;D&amp;RPage &amp;P</oddFooter>
  </headerFooter>
</worksheet>
</file>

<file path=xl/worksheets/sheet3.xml><?xml version="1.0" encoding="utf-8"?>
<worksheet xmlns="http://schemas.openxmlformats.org/spreadsheetml/2006/main" xmlns:r="http://schemas.openxmlformats.org/officeDocument/2006/relationships">
  <dimension ref="A1:DW32"/>
  <sheetViews>
    <sheetView zoomScalePageLayoutView="0" workbookViewId="0" topLeftCell="A1">
      <pane ySplit="3" topLeftCell="A4" activePane="bottomLeft" state="frozen"/>
      <selection pane="topLeft" activeCell="CD1" sqref="CD1"/>
      <selection pane="bottomLeft" activeCell="A4" sqref="A4"/>
    </sheetView>
  </sheetViews>
  <sheetFormatPr defaultColWidth="9.140625" defaultRowHeight="12.75"/>
  <cols>
    <col min="1" max="1" width="3.8515625" style="7" customWidth="1"/>
    <col min="2" max="12" width="3.00390625" style="7" customWidth="1"/>
    <col min="13" max="13" width="3.00390625" style="7" bestFit="1" customWidth="1"/>
    <col min="14" max="21" width="3.00390625" style="7" customWidth="1"/>
    <col min="22" max="22" width="5.57421875" style="21" customWidth="1"/>
    <col min="23" max="23" width="5.140625" style="8" bestFit="1" customWidth="1"/>
    <col min="24" max="24" width="3.00390625" style="8" bestFit="1" customWidth="1"/>
    <col min="25" max="25" width="5.140625" style="8" customWidth="1"/>
    <col min="26" max="26" width="20.7109375" style="8" customWidth="1"/>
    <col min="27" max="27" width="7.28125" style="22" bestFit="1" customWidth="1"/>
    <col min="28" max="35" width="6.140625" style="7" customWidth="1"/>
    <col min="36" max="36" width="3.00390625" style="52" customWidth="1"/>
    <col min="37" max="48" width="3.00390625" style="51" customWidth="1"/>
    <col min="49" max="49" width="3.00390625" style="56" customWidth="1"/>
    <col min="50" max="50" width="3.00390625" style="52" customWidth="1"/>
    <col min="51" max="55" width="3.00390625" style="51" customWidth="1"/>
    <col min="56" max="56" width="3.00390625" style="53" customWidth="1"/>
    <col min="57" max="57" width="2.7109375" style="57" customWidth="1"/>
    <col min="58" max="58" width="3.00390625" style="51" bestFit="1" customWidth="1"/>
    <col min="59" max="60" width="3.00390625" style="51" customWidth="1"/>
    <col min="61" max="61" width="3.00390625" style="53" customWidth="1"/>
    <col min="62" max="62" width="3.28125" style="9" customWidth="1"/>
    <col min="63" max="63" width="3.00390625" style="9" bestFit="1" customWidth="1"/>
    <col min="64" max="64" width="5.140625" style="9" bestFit="1" customWidth="1"/>
    <col min="65" max="65" width="3.8515625" style="38" customWidth="1"/>
    <col min="66" max="67" width="3.8515625" style="288" customWidth="1"/>
    <col min="68" max="68" width="5.140625" style="34" bestFit="1" customWidth="1"/>
    <col min="69" max="72" width="3.00390625" style="34" bestFit="1" customWidth="1"/>
    <col min="73" max="73" width="3.00390625" style="39" bestFit="1" customWidth="1"/>
    <col min="74" max="74" width="3.140625" style="8" customWidth="1"/>
    <col min="75" max="80" width="3.00390625" style="8" bestFit="1" customWidth="1"/>
    <col min="81" max="81" width="3.8515625" style="52" customWidth="1"/>
    <col min="82" max="93" width="3.00390625" style="51" customWidth="1"/>
    <col min="94" max="94" width="3.00390625" style="53" customWidth="1"/>
    <col min="95" max="95" width="3.28125" style="8" customWidth="1"/>
    <col min="96" max="96" width="3.00390625" style="8" bestFit="1" customWidth="1"/>
    <col min="97" max="97" width="5.140625" style="8" bestFit="1" customWidth="1"/>
    <col min="98" max="100" width="3.00390625" style="8" bestFit="1" customWidth="1"/>
    <col min="101" max="101" width="3.00390625" style="22" bestFit="1" customWidth="1"/>
    <col min="102" max="102" width="3.57421875" style="8" customWidth="1"/>
    <col min="103" max="108" width="3.00390625" style="8" bestFit="1" customWidth="1"/>
    <col min="109" max="109" width="2.8515625" style="21" customWidth="1"/>
    <col min="110" max="114" width="3.00390625" style="8" bestFit="1" customWidth="1"/>
    <col min="115" max="115" width="3.00390625" style="22" bestFit="1" customWidth="1"/>
    <col min="116" max="117" width="5.28125" style="8" customWidth="1"/>
    <col min="118" max="118" width="3.00390625" style="21" customWidth="1"/>
    <col min="119" max="120" width="3.00390625" style="8" customWidth="1"/>
    <col min="121" max="121" width="3.00390625" style="22" customWidth="1"/>
    <col min="122" max="122" width="3.00390625" style="8" customWidth="1"/>
    <col min="123" max="123" width="3.00390625" style="8" bestFit="1" customWidth="1"/>
    <col min="124" max="124" width="5.7109375" style="21" customWidth="1"/>
    <col min="125" max="125" width="5.7109375" style="8" customWidth="1"/>
    <col min="126" max="126" width="5.7109375" style="22" customWidth="1"/>
    <col min="127" max="16384" width="9.140625" style="7" customWidth="1"/>
  </cols>
  <sheetData>
    <row r="1" spans="1:126" s="10" customFormat="1" ht="12.75" customHeight="1">
      <c r="A1" s="142" t="s">
        <v>320</v>
      </c>
      <c r="V1" s="16" t="s">
        <v>145</v>
      </c>
      <c r="W1" s="17"/>
      <c r="X1" s="18"/>
      <c r="Y1" s="19"/>
      <c r="Z1" s="17"/>
      <c r="AA1" s="20"/>
      <c r="AB1" s="10" t="s">
        <v>146</v>
      </c>
      <c r="AC1" s="196"/>
      <c r="AD1" s="196"/>
      <c r="AE1" s="196"/>
      <c r="AF1" s="196"/>
      <c r="AG1" s="196"/>
      <c r="AH1" s="196"/>
      <c r="AI1" s="196"/>
      <c r="AJ1" s="35" t="s">
        <v>99</v>
      </c>
      <c r="AK1" s="54"/>
      <c r="AL1" s="54"/>
      <c r="AM1" s="54"/>
      <c r="AN1" s="54"/>
      <c r="AO1" s="54"/>
      <c r="AP1" s="54"/>
      <c r="AQ1" s="54"/>
      <c r="AR1" s="54"/>
      <c r="AS1" s="54"/>
      <c r="AT1" s="54"/>
      <c r="AU1" s="54"/>
      <c r="AV1" s="54"/>
      <c r="AW1" s="55"/>
      <c r="AX1" s="423" t="s">
        <v>100</v>
      </c>
      <c r="AY1" s="424"/>
      <c r="AZ1" s="424"/>
      <c r="BA1" s="424"/>
      <c r="BB1" s="424"/>
      <c r="BC1" s="424"/>
      <c r="BD1" s="425"/>
      <c r="BE1" s="423" t="s">
        <v>101</v>
      </c>
      <c r="BF1" s="424"/>
      <c r="BG1" s="424"/>
      <c r="BH1" s="424"/>
      <c r="BI1" s="425"/>
      <c r="BJ1" s="25" t="s">
        <v>147</v>
      </c>
      <c r="BK1" s="24"/>
      <c r="BL1" s="24"/>
      <c r="BM1" s="35" t="s">
        <v>102</v>
      </c>
      <c r="BN1" s="285"/>
      <c r="BO1" s="285"/>
      <c r="BP1" s="36"/>
      <c r="BQ1" s="36"/>
      <c r="BR1" s="36"/>
      <c r="BS1" s="36"/>
      <c r="BT1" s="36"/>
      <c r="BU1" s="37"/>
      <c r="BV1" s="25" t="s">
        <v>197</v>
      </c>
      <c r="BW1" s="25"/>
      <c r="BX1" s="25"/>
      <c r="BY1" s="25"/>
      <c r="BZ1" s="25"/>
      <c r="CA1" s="25"/>
      <c r="CB1" s="25"/>
      <c r="CC1" s="426" t="s">
        <v>198</v>
      </c>
      <c r="CD1" s="427"/>
      <c r="CE1" s="427"/>
      <c r="CF1" s="427"/>
      <c r="CG1" s="427"/>
      <c r="CH1" s="427"/>
      <c r="CI1" s="427"/>
      <c r="CJ1" s="427"/>
      <c r="CK1" s="427"/>
      <c r="CL1" s="427"/>
      <c r="CM1" s="427"/>
      <c r="CN1" s="427"/>
      <c r="CO1" s="427"/>
      <c r="CP1" s="428"/>
      <c r="CQ1" s="25" t="s">
        <v>103</v>
      </c>
      <c r="CR1" s="25"/>
      <c r="CS1" s="25"/>
      <c r="CT1" s="25"/>
      <c r="CU1" s="25"/>
      <c r="CV1" s="25"/>
      <c r="CW1" s="26"/>
      <c r="CX1" s="11" t="s">
        <v>104</v>
      </c>
      <c r="CY1" s="11"/>
      <c r="CZ1" s="11"/>
      <c r="DA1" s="11"/>
      <c r="DB1" s="11"/>
      <c r="DC1" s="11"/>
      <c r="DD1" s="11"/>
      <c r="DE1" s="35" t="s">
        <v>105</v>
      </c>
      <c r="DF1" s="36"/>
      <c r="DG1" s="36"/>
      <c r="DH1" s="36"/>
      <c r="DI1" s="36"/>
      <c r="DJ1" s="36"/>
      <c r="DK1" s="37"/>
      <c r="DL1" s="11" t="s">
        <v>150</v>
      </c>
      <c r="DM1" s="11"/>
      <c r="DN1" s="35" t="s">
        <v>106</v>
      </c>
      <c r="DO1" s="36"/>
      <c r="DP1" s="36"/>
      <c r="DQ1" s="37"/>
      <c r="DR1" s="11" t="s">
        <v>148</v>
      </c>
      <c r="DS1" s="11"/>
      <c r="DT1" s="23" t="s">
        <v>107</v>
      </c>
      <c r="DU1" s="25"/>
      <c r="DV1" s="26"/>
    </row>
    <row r="2" spans="24:121" ht="2.25" customHeight="1" thickBot="1">
      <c r="X2" s="12"/>
      <c r="Y2" s="13"/>
      <c r="AJ2" s="61"/>
      <c r="AK2" s="58"/>
      <c r="AL2" s="58"/>
      <c r="AM2" s="58"/>
      <c r="AN2" s="58"/>
      <c r="AO2" s="58"/>
      <c r="AP2" s="58"/>
      <c r="AQ2" s="58"/>
      <c r="AR2" s="58"/>
      <c r="AS2" s="58"/>
      <c r="AT2" s="58"/>
      <c r="AU2" s="58"/>
      <c r="AV2" s="58"/>
      <c r="AW2" s="59"/>
      <c r="AX2" s="61"/>
      <c r="AY2" s="58"/>
      <c r="AZ2" s="58"/>
      <c r="BA2" s="58"/>
      <c r="BB2" s="58"/>
      <c r="BC2" s="58"/>
      <c r="BD2" s="60"/>
      <c r="BE2" s="90"/>
      <c r="BF2" s="58"/>
      <c r="BG2" s="58"/>
      <c r="BH2" s="58"/>
      <c r="BI2" s="60"/>
      <c r="BM2" s="91"/>
      <c r="BN2" s="286"/>
      <c r="BO2" s="286"/>
      <c r="BP2" s="92"/>
      <c r="BQ2" s="92"/>
      <c r="BR2" s="92"/>
      <c r="BS2" s="92"/>
      <c r="BT2" s="92"/>
      <c r="BU2" s="93"/>
      <c r="CC2" s="61"/>
      <c r="CD2" s="58"/>
      <c r="CE2" s="58"/>
      <c r="CF2" s="58"/>
      <c r="CG2" s="58"/>
      <c r="CH2" s="58"/>
      <c r="CI2" s="58"/>
      <c r="CJ2" s="58"/>
      <c r="CK2" s="58"/>
      <c r="CL2" s="58"/>
      <c r="CM2" s="58"/>
      <c r="CN2" s="58"/>
      <c r="CO2" s="58"/>
      <c r="CP2" s="60"/>
      <c r="DE2" s="91"/>
      <c r="DF2" s="92"/>
      <c r="DG2" s="92"/>
      <c r="DH2" s="92"/>
      <c r="DI2" s="92"/>
      <c r="DJ2" s="92"/>
      <c r="DK2" s="93"/>
      <c r="DN2" s="91"/>
      <c r="DO2" s="92"/>
      <c r="DP2" s="92"/>
      <c r="DQ2" s="93"/>
    </row>
    <row r="3" spans="1:127" s="124" customFormat="1" ht="143.25" customHeight="1" thickBot="1">
      <c r="A3" s="97" t="s">
        <v>4</v>
      </c>
      <c r="B3" s="98" t="s">
        <v>108</v>
      </c>
      <c r="C3" s="98" t="s">
        <v>6</v>
      </c>
      <c r="D3" s="98" t="s">
        <v>7</v>
      </c>
      <c r="E3" s="99" t="s">
        <v>109</v>
      </c>
      <c r="F3" s="99" t="s">
        <v>110</v>
      </c>
      <c r="G3" s="99" t="s">
        <v>111</v>
      </c>
      <c r="H3" s="98" t="s">
        <v>12</v>
      </c>
      <c r="I3" s="98" t="s">
        <v>13</v>
      </c>
      <c r="J3" s="99" t="s">
        <v>112</v>
      </c>
      <c r="K3" s="98" t="s">
        <v>113</v>
      </c>
      <c r="L3" s="99" t="s">
        <v>114</v>
      </c>
      <c r="M3" s="98" t="s">
        <v>17</v>
      </c>
      <c r="N3" s="98" t="s">
        <v>115</v>
      </c>
      <c r="O3" s="98" t="s">
        <v>20</v>
      </c>
      <c r="P3" s="98" t="s">
        <v>116</v>
      </c>
      <c r="Q3" s="98" t="s">
        <v>22</v>
      </c>
      <c r="R3" s="98" t="s">
        <v>117</v>
      </c>
      <c r="S3" s="99" t="s">
        <v>118</v>
      </c>
      <c r="T3" s="99" t="s">
        <v>25</v>
      </c>
      <c r="U3" s="100" t="s">
        <v>26</v>
      </c>
      <c r="V3" s="101" t="s">
        <v>27</v>
      </c>
      <c r="W3" s="102" t="s">
        <v>149</v>
      </c>
      <c r="X3" s="103" t="s">
        <v>28</v>
      </c>
      <c r="Y3" s="104" t="s">
        <v>119</v>
      </c>
      <c r="Z3" s="105" t="s">
        <v>120</v>
      </c>
      <c r="AA3" s="277" t="s">
        <v>121</v>
      </c>
      <c r="AB3" s="280" t="s">
        <v>294</v>
      </c>
      <c r="AC3" s="114" t="s">
        <v>308</v>
      </c>
      <c r="AD3" s="281" t="str">
        <f>A!C21</f>
        <v>Education - Highest Degree Major, Certificate Subject, etc</v>
      </c>
      <c r="AE3" s="281" t="str">
        <f>A!H21</f>
        <v>Other - Abbreviation Jursidicition(s), … (ex: CPA Calif)  </v>
      </c>
      <c r="AF3" s="107" t="str">
        <f>A!H21</f>
        <v>Other - Abbreviation Jursidicition(s), … (ex: CPA Calif)  </v>
      </c>
      <c r="AG3" s="107" t="str">
        <f>A!N21</f>
        <v>Years' Experience</v>
      </c>
      <c r="AH3" s="107" t="str">
        <f>A!H22</f>
        <v>Other - Extracurricular; languages with proficiency; teaching; publications</v>
      </c>
      <c r="AI3" s="109" t="str">
        <f>A!M22</f>
        <v>Project Mgt / Supervision Level - maximum $M; number people</v>
      </c>
      <c r="AJ3" s="110" t="s">
        <v>29</v>
      </c>
      <c r="AK3" s="107" t="s">
        <v>30</v>
      </c>
      <c r="AL3" s="107" t="s">
        <v>31</v>
      </c>
      <c r="AM3" s="107" t="s">
        <v>32</v>
      </c>
      <c r="AN3" s="107" t="s">
        <v>33</v>
      </c>
      <c r="AO3" s="107" t="s">
        <v>34</v>
      </c>
      <c r="AP3" s="107" t="s">
        <v>122</v>
      </c>
      <c r="AQ3" s="107" t="s">
        <v>35</v>
      </c>
      <c r="AR3" s="107" t="s">
        <v>36</v>
      </c>
      <c r="AS3" s="107" t="s">
        <v>37</v>
      </c>
      <c r="AT3" s="107" t="s">
        <v>38</v>
      </c>
      <c r="AU3" s="107" t="s">
        <v>39</v>
      </c>
      <c r="AV3" s="107" t="s">
        <v>123</v>
      </c>
      <c r="AW3" s="108" t="s">
        <v>125</v>
      </c>
      <c r="AX3" s="106" t="s">
        <v>42</v>
      </c>
      <c r="AY3" s="107" t="s">
        <v>43</v>
      </c>
      <c r="AZ3" s="107" t="s">
        <v>44</v>
      </c>
      <c r="BA3" s="107" t="s">
        <v>124</v>
      </c>
      <c r="BB3" s="107" t="s">
        <v>46</v>
      </c>
      <c r="BC3" s="107" t="s">
        <v>47</v>
      </c>
      <c r="BD3" s="109" t="s">
        <v>125</v>
      </c>
      <c r="BE3" s="110" t="s">
        <v>42</v>
      </c>
      <c r="BF3" s="107" t="s">
        <v>126</v>
      </c>
      <c r="BG3" s="107" t="s">
        <v>48</v>
      </c>
      <c r="BH3" s="107" t="s">
        <v>49</v>
      </c>
      <c r="BI3" s="109" t="s">
        <v>125</v>
      </c>
      <c r="BJ3" s="111" t="s">
        <v>127</v>
      </c>
      <c r="BK3" s="112" t="s">
        <v>128</v>
      </c>
      <c r="BL3" s="113" t="s">
        <v>284</v>
      </c>
      <c r="BM3" s="106" t="s">
        <v>56</v>
      </c>
      <c r="BN3" s="110" t="s">
        <v>312</v>
      </c>
      <c r="BO3" s="110" t="s">
        <v>313</v>
      </c>
      <c r="BP3" s="107" t="s">
        <v>129</v>
      </c>
      <c r="BQ3" s="107" t="s">
        <v>58</v>
      </c>
      <c r="BR3" s="107" t="s">
        <v>59</v>
      </c>
      <c r="BS3" s="114" t="s">
        <v>130</v>
      </c>
      <c r="BT3" s="114" t="s">
        <v>131</v>
      </c>
      <c r="BU3" s="115" t="s">
        <v>171</v>
      </c>
      <c r="BV3" s="111" t="s">
        <v>209</v>
      </c>
      <c r="BW3" s="112" t="s">
        <v>210</v>
      </c>
      <c r="BX3" s="112" t="s">
        <v>60</v>
      </c>
      <c r="BY3" s="112" t="s">
        <v>211</v>
      </c>
      <c r="BZ3" s="112" t="s">
        <v>212</v>
      </c>
      <c r="CA3" s="112" t="s">
        <v>125</v>
      </c>
      <c r="CB3" s="113" t="s">
        <v>125</v>
      </c>
      <c r="CC3" s="116" t="s">
        <v>132</v>
      </c>
      <c r="CD3" s="117" t="s">
        <v>62</v>
      </c>
      <c r="CE3" s="117" t="s">
        <v>63</v>
      </c>
      <c r="CF3" s="117" t="s">
        <v>64</v>
      </c>
      <c r="CG3" s="117" t="s">
        <v>65</v>
      </c>
      <c r="CH3" s="117" t="s">
        <v>133</v>
      </c>
      <c r="CI3" s="117" t="s">
        <v>125</v>
      </c>
      <c r="CJ3" s="117" t="s">
        <v>185</v>
      </c>
      <c r="CK3" s="117" t="s">
        <v>68</v>
      </c>
      <c r="CL3" s="117" t="s">
        <v>69</v>
      </c>
      <c r="CM3" s="117" t="s">
        <v>70</v>
      </c>
      <c r="CN3" s="117" t="s">
        <v>186</v>
      </c>
      <c r="CO3" s="117" t="s">
        <v>125</v>
      </c>
      <c r="CP3" s="118" t="s">
        <v>125</v>
      </c>
      <c r="CQ3" s="111" t="s">
        <v>71</v>
      </c>
      <c r="CR3" s="112" t="s">
        <v>72</v>
      </c>
      <c r="CS3" s="112" t="s">
        <v>134</v>
      </c>
      <c r="CT3" s="112" t="s">
        <v>73</v>
      </c>
      <c r="CU3" s="112" t="s">
        <v>135</v>
      </c>
      <c r="CV3" s="112" t="s">
        <v>18</v>
      </c>
      <c r="CW3" s="119" t="s">
        <v>75</v>
      </c>
      <c r="CX3" s="111" t="s">
        <v>76</v>
      </c>
      <c r="CY3" s="112" t="s">
        <v>77</v>
      </c>
      <c r="CZ3" s="112" t="s">
        <v>78</v>
      </c>
      <c r="DA3" s="112" t="s">
        <v>79</v>
      </c>
      <c r="DB3" s="112" t="s">
        <v>80</v>
      </c>
      <c r="DC3" s="112" t="s">
        <v>81</v>
      </c>
      <c r="DD3" s="113" t="s">
        <v>125</v>
      </c>
      <c r="DE3" s="120" t="s">
        <v>174</v>
      </c>
      <c r="DF3" s="107" t="s">
        <v>82</v>
      </c>
      <c r="DG3" s="107" t="s">
        <v>79</v>
      </c>
      <c r="DH3" s="107" t="s">
        <v>83</v>
      </c>
      <c r="DI3" s="107" t="s">
        <v>84</v>
      </c>
      <c r="DJ3" s="107" t="s">
        <v>85</v>
      </c>
      <c r="DK3" s="109" t="s">
        <v>86</v>
      </c>
      <c r="DL3" s="111" t="s">
        <v>151</v>
      </c>
      <c r="DM3" s="121" t="s">
        <v>152</v>
      </c>
      <c r="DN3" s="106" t="s">
        <v>136</v>
      </c>
      <c r="DO3" s="107" t="s">
        <v>86</v>
      </c>
      <c r="DP3" s="107" t="s">
        <v>137</v>
      </c>
      <c r="DQ3" s="109" t="s">
        <v>125</v>
      </c>
      <c r="DR3" s="111" t="s">
        <v>138</v>
      </c>
      <c r="DS3" s="113" t="s">
        <v>139</v>
      </c>
      <c r="DT3" s="120" t="s">
        <v>285</v>
      </c>
      <c r="DU3" s="112" t="s">
        <v>140</v>
      </c>
      <c r="DV3" s="122" t="s">
        <v>141</v>
      </c>
      <c r="DW3" s="123"/>
    </row>
    <row r="4" spans="1:126" s="224" customFormat="1" ht="164.25" customHeight="1" thickBot="1">
      <c r="A4" s="225">
        <f>A!C12</f>
      </c>
      <c r="B4" s="226">
        <f>A!F12</f>
      </c>
      <c r="C4" s="226">
        <f>A!I12</f>
      </c>
      <c r="D4" s="226">
        <f>A!N12</f>
      </c>
      <c r="E4" s="226" t="s">
        <v>142</v>
      </c>
      <c r="F4" s="226">
        <f>A!D13</f>
      </c>
      <c r="G4" s="226" t="s">
        <v>143</v>
      </c>
      <c r="H4" s="226">
        <f>A!D14</f>
      </c>
      <c r="I4" s="226">
        <f>A!K14</f>
      </c>
      <c r="J4" s="226">
        <f>A!D15</f>
      </c>
      <c r="K4" s="226">
        <f>A!K13</f>
      </c>
      <c r="L4" s="226">
        <f>A!K15</f>
      </c>
      <c r="M4" s="226" t="str">
        <f>A!D16</f>
        <v>USA</v>
      </c>
      <c r="N4" s="226">
        <f>A!F16</f>
      </c>
      <c r="O4" s="226">
        <f>A!I16</f>
      </c>
      <c r="P4" s="226">
        <f>A!O16</f>
      </c>
      <c r="Q4" s="226">
        <f>A!D17</f>
      </c>
      <c r="R4" s="226">
        <f>A!D18</f>
      </c>
      <c r="S4" s="226">
        <f>A!G18</f>
      </c>
      <c r="T4" s="226">
        <f>A!J18</f>
      </c>
      <c r="U4" s="227">
        <f>A!O18</f>
      </c>
      <c r="V4" s="228" t="str">
        <f>Z11</f>
        <v>2014/02/28</v>
      </c>
      <c r="W4" s="229" t="str">
        <f>Z11&amp;", Drafted; "&amp;Z11&amp;", Signed"</f>
        <v>2014/02/28, Drafted; 2014/02/28, Signed</v>
      </c>
      <c r="X4" s="229" t="str">
        <f ca="1">MONTH(NOW())&amp;"/"&amp;DAY(NOW()+2)</f>
        <v>2/2</v>
      </c>
      <c r="Y4" s="230" t="s">
        <v>187</v>
      </c>
      <c r="Z4" s="231" t="str">
        <f>Z11&amp;"-"</f>
        <v>2014/02/28-</v>
      </c>
      <c r="AA4" s="278" t="s">
        <v>176</v>
      </c>
      <c r="AB4" s="279">
        <f>IF(A!C19&lt;&gt;"May have in an online profile - extract and drop here",A!C19,"")</f>
      </c>
      <c r="AC4" s="279">
        <f>H4</f>
      </c>
      <c r="AD4" s="279">
        <f>A!E21</f>
      </c>
      <c r="AE4" s="279">
        <f>A!K21</f>
        <v>0</v>
      </c>
      <c r="AF4" s="279">
        <f>A!E22</f>
        <v>0</v>
      </c>
      <c r="AG4" s="279">
        <f>A!P21</f>
        <v>0</v>
      </c>
      <c r="AH4" s="279">
        <f>A!J22</f>
        <v>0</v>
      </c>
      <c r="AI4" s="279">
        <f>A!P22</f>
        <v>0</v>
      </c>
      <c r="AJ4" s="236">
        <f>IF(A!C23&lt;&gt;"",A!D23,"")</f>
      </c>
      <c r="AK4" s="233">
        <f>IF(A!E23&lt;&gt;"",A!F23,"")</f>
      </c>
      <c r="AL4" s="233">
        <f>IF(A!G23&lt;&gt;"",A!H23,"")</f>
      </c>
      <c r="AM4" s="233">
        <f>IF(A!I23&lt;&gt;"","RealEstate","")</f>
      </c>
      <c r="AN4" s="233">
        <f>IF(A!K23&lt;&gt;"",A!L23,"")</f>
      </c>
      <c r="AO4" s="233">
        <f>IF(A!M23&lt;&gt;"",A!N23,"")</f>
      </c>
      <c r="AP4" s="233">
        <f>IF(A!O23&lt;&gt;"",A!P23,"")</f>
      </c>
      <c r="AQ4" s="233">
        <f>IF(A!C24&lt;&gt;"",A!D24,"")</f>
      </c>
      <c r="AR4" s="233">
        <f>IF(A!E24&lt;&gt;"",A!F24,"")</f>
      </c>
      <c r="AS4" s="233">
        <f>IF(A!G24&lt;&gt;"","BusOwner","")</f>
      </c>
      <c r="AT4" s="233">
        <f>IF(A!I24&lt;&gt;"","LargeNetwork","")</f>
      </c>
      <c r="AU4" s="233">
        <f>IF(A!K24&lt;&gt;"","BusInvestor","")</f>
      </c>
      <c r="AV4" s="233">
        <f>IF(A!M24&lt;&gt;"",A!N24,"")</f>
      </c>
      <c r="AW4" s="234">
        <f>IF(A!O24&lt;&gt;"",A!P24,"")</f>
      </c>
      <c r="AX4" s="232">
        <f>IF(A!C25&lt;&gt;"",A!D25,"")</f>
      </c>
      <c r="AY4" s="233">
        <f>IF(A!E25&lt;&gt;"",A!F25,"")</f>
      </c>
      <c r="AZ4" s="233">
        <f>IF(A!G25&lt;&gt;"",A!H25,"")</f>
      </c>
      <c r="BA4" s="233">
        <f>IF(A!I25&lt;&gt;"",A!J25,"")</f>
      </c>
      <c r="BB4" s="233">
        <f>IF(A!K25&lt;&gt;"",A!L25,"")</f>
      </c>
      <c r="BC4" s="233">
        <f>IF(A!M25&lt;&gt;"",A!N25,"")</f>
      </c>
      <c r="BD4" s="235">
        <f>IF(A!O25&lt;&gt;"",A!P25,"")</f>
      </c>
      <c r="BE4" s="236" t="str">
        <f>IF(A!C26&lt;&gt;"","2Linkedin","Invite")</f>
        <v>Invite</v>
      </c>
      <c r="BF4" s="233" t="str">
        <f>IF(A!E26&lt;&gt;"","PSGroup","Invite")</f>
        <v>Invite</v>
      </c>
      <c r="BG4" s="233" t="str">
        <f>IF(A!I26&lt;&gt;"",A!J26,"Invite")</f>
        <v>Invite</v>
      </c>
      <c r="BH4" s="233">
        <f>IF(A!K26&lt;&gt;"",A!L26,"")</f>
      </c>
      <c r="BI4" s="235">
        <f>IF(A!M26&lt;&gt;"",A!N26,"")&amp;IF(A!O26&lt;&gt;"",", "&amp;A!P26,"")</f>
      </c>
      <c r="BJ4" s="237" t="str">
        <f>A!C27</f>
        <v>$</v>
      </c>
      <c r="BK4" s="226" t="str">
        <f>A!E27</f>
        <v>$</v>
      </c>
      <c r="BL4" s="227" t="e">
        <f>(A!C28*100)&amp;"% to "&amp;(A!E28*100)&amp;"%"</f>
        <v>#VALUE!</v>
      </c>
      <c r="BM4" s="232">
        <f>IF(A!C29&lt;&gt;"",A!D29,"")</f>
      </c>
      <c r="BN4" s="236">
        <f>IF(A!K29&lt;&gt;"","Investor","")</f>
      </c>
      <c r="BO4" s="236"/>
      <c r="BP4" s="233">
        <f>IF(A!E29&lt;&gt;"",A!F29,"")</f>
      </c>
      <c r="BQ4" s="233">
        <f>IF(A!G29&lt;&gt;"",A!H29,"")</f>
      </c>
      <c r="BR4" s="233">
        <f>IF(A!I29&lt;&gt;"",A!J29,"")</f>
      </c>
      <c r="BS4" s="233">
        <f>IF(A!K29&lt;&gt;"","Fbus","")</f>
      </c>
      <c r="BT4" s="233">
        <f>IF(A!M29&lt;&gt;"","FBridge","")</f>
      </c>
      <c r="BU4" s="235">
        <f>IF(A!O29&lt;&gt;"Type",A!P29&amp;"-"&amp;A!O29,"")</f>
      </c>
      <c r="BV4" s="232">
        <f>IF(A!C30&lt;&gt;"",A!D30,"")</f>
      </c>
      <c r="BW4" s="233">
        <f>IF(A!E30&lt;&gt;"","EnergyField","")</f>
      </c>
      <c r="BX4" s="233">
        <f>IF(A!G30&lt;&gt;"",A!H30,"")</f>
      </c>
      <c r="BY4" s="233">
        <f>IF(A!I30&lt;&gt;"","IncProp","")</f>
      </c>
      <c r="BZ4" s="233">
        <f>IF(A!K30&lt;&gt;"","TechBus","")</f>
      </c>
      <c r="CA4" s="233">
        <f>IF(A!M30&lt;&gt;"",A!N30,"")</f>
      </c>
      <c r="CB4" s="234">
        <f>IF(A!O30&lt;&gt;"",A!P30,"")</f>
      </c>
      <c r="CC4" s="232">
        <f>IF(A!C31&lt;&gt;"",A!D31,"")</f>
      </c>
      <c r="CD4" s="233">
        <f>IF(A!E31&lt;&gt;"",A!F31,"")</f>
      </c>
      <c r="CE4" s="233">
        <f>IF(A!G31&lt;&gt;"","Offices","")</f>
      </c>
      <c r="CF4" s="233">
        <f>IF(A!I31&lt;&gt;"",A!J31,"")</f>
      </c>
      <c r="CG4" s="233">
        <f>IF(A!K31&lt;&gt;"","Industrials","")</f>
      </c>
      <c r="CH4" s="233">
        <f>IF(A!M31&lt;&gt;"","LargeRes","")</f>
      </c>
      <c r="CI4" s="233">
        <f>IF(A!O31&lt;&gt;"",A!P31,"")</f>
      </c>
      <c r="CJ4" s="233">
        <f>IF(A!C32&lt;&gt;"",A!C32,"")</f>
      </c>
      <c r="CK4" s="233">
        <f>IF(A!E32&lt;&gt;"",A!E32,"")</f>
      </c>
      <c r="CL4" s="233">
        <f>IF(A!G32&lt;&gt;"",A!G32,"")</f>
      </c>
      <c r="CM4" s="233">
        <f>IF(A!I32&lt;&gt;"",A!I32,"")</f>
      </c>
      <c r="CN4" s="233">
        <f>IF(A!K32&lt;&gt;"",A!K32,"")</f>
      </c>
      <c r="CO4" s="233">
        <f>IF(A!M32&lt;&gt;"",A!N32,"")</f>
      </c>
      <c r="CP4" s="235">
        <f>IF(A!O32&lt;&gt;"",A!P32,"")</f>
      </c>
      <c r="CQ4" s="232">
        <f>IF(A!C33&lt;&gt;"",A!D33,"")</f>
      </c>
      <c r="CR4" s="233">
        <f>IF(A!E33&lt;&gt;"",A!F33,"")</f>
      </c>
      <c r="CS4" s="233">
        <f>IF(A!G33&lt;&gt;"",A!H33,"")</f>
      </c>
      <c r="CT4" s="233">
        <f>IF(A!I33&lt;&gt;"","SouthAmerica","")</f>
      </c>
      <c r="CU4" s="233">
        <f>IF(A!K33&lt;&gt;"",A!L33,"")</f>
      </c>
      <c r="CV4" s="233">
        <f>IF(A!M33&lt;&gt;"",A!N33,"")</f>
      </c>
      <c r="CW4" s="235">
        <f>IF(A!O33&lt;&gt;"",A!P33,"")</f>
      </c>
      <c r="CX4" s="232">
        <f>IF(A!C34&lt;&gt;"",A!D34,"")</f>
      </c>
      <c r="CY4" s="233">
        <f>IF(A!E34&lt;&gt;"",A!F34,"")</f>
      </c>
      <c r="CZ4" s="233">
        <f>IF(A!G34&lt;&gt;"",A!H34,"")</f>
      </c>
      <c r="DA4" s="233">
        <f>IF(A!I34&lt;&gt;"",A!J34,"")</f>
      </c>
      <c r="DB4" s="233">
        <f>IF(A!K34&lt;&gt;"",A!L34,"")</f>
      </c>
      <c r="DC4" s="233">
        <f>IF(A!M34&lt;&gt;"",A!N34,"")</f>
      </c>
      <c r="DD4" s="235">
        <f>IF(A!O34&lt;&gt;"",A!P34,"")</f>
      </c>
      <c r="DE4" s="232">
        <f>IF(A!C35&lt;&gt;"",A!D35,"")</f>
      </c>
      <c r="DF4" s="233">
        <f>IF(A!E35&lt;&gt;"",A!F35,"")</f>
      </c>
      <c r="DG4" s="233">
        <f>IF(A!G35&lt;&gt;"",A!H35,"")</f>
      </c>
      <c r="DH4" s="233">
        <f>IF(A!I35&lt;&gt;"",A!J35,"")</f>
      </c>
      <c r="DI4" s="233">
        <f>IF(A!K35&lt;&gt;"",A!L35,"")</f>
      </c>
      <c r="DJ4" s="233">
        <f>IF(A!M35&lt;&gt;"",A!N35,"")</f>
      </c>
      <c r="DK4" s="235">
        <f>IF(A!O35&lt;&gt;"","JV","")</f>
      </c>
      <c r="DL4" s="238" t="str">
        <f>A!E36&amp;" to "&amp;A!C36&amp;" @ "&amp;A!G36*100&amp;"% Income"</f>
        <v>$ to $ @ 15% Income</v>
      </c>
      <c r="DM4" s="239" t="str">
        <f>A!E37&amp;" to "&amp;A!C37&amp;" @ "&amp;A!G37*100&amp;"% APR for "&amp;A!I37&amp;" months"</f>
        <v>$ to $ @ 48% APR for 24 months</v>
      </c>
      <c r="DN4" s="232">
        <f>IF(A!E38&lt;&gt;"",A!D38,"")</f>
      </c>
      <c r="DO4" s="233">
        <f>IF(A!E38&lt;&gt;"","JV","")</f>
      </c>
      <c r="DP4" s="233">
        <f>IF(A!G38&lt;&gt;"","HR","")</f>
      </c>
      <c r="DQ4" s="235">
        <f>IF(A!K38&lt;&gt;"",A!L38,"")&amp;IF(A!M38&lt;&gt;"",", "&amp;A!N38,"")&amp;IF(A!O38&lt;&gt;"",", "&amp;A!P38,"")</f>
      </c>
      <c r="DR4" s="238" t="str">
        <f>A!E39&amp;" to "&amp;A!C39&amp;IF(A!G39&lt;&gt;"Comment","; "&amp;A!G39,"")</f>
        <v>$ to $</v>
      </c>
      <c r="DS4" s="239" t="str">
        <f>A!C40&amp;" to "&amp;A!C40&amp;" @ "&amp;A!G40*100&amp;"% APR for "&amp;A!K40&amp;" months"</f>
        <v>$ to $ @ 24% APR for 12 months</v>
      </c>
      <c r="DT4" s="225">
        <f>IF(A!C41&lt;&gt;"",A!C41,"")</f>
      </c>
      <c r="DU4" s="226">
        <f>IF(A!G41&lt;&gt;"",A!G41,"")</f>
      </c>
      <c r="DV4" s="240">
        <f>IF(A!L41&lt;&gt;"",A!L41,"")</f>
      </c>
    </row>
    <row r="5" spans="1:127" ht="12.75">
      <c r="A5" s="70" t="s">
        <v>188</v>
      </c>
      <c r="B5" s="8"/>
      <c r="C5" s="8"/>
      <c r="D5" s="8"/>
      <c r="E5" s="8"/>
      <c r="F5" s="8"/>
      <c r="G5" s="8"/>
      <c r="H5" s="8"/>
      <c r="I5" s="8"/>
      <c r="J5" s="8"/>
      <c r="K5" s="8"/>
      <c r="L5" s="8"/>
      <c r="M5" s="8"/>
      <c r="N5" s="8"/>
      <c r="O5" s="8"/>
      <c r="P5" s="8"/>
      <c r="Q5" s="8"/>
      <c r="R5" s="8"/>
      <c r="S5" s="8"/>
      <c r="T5" s="8"/>
      <c r="U5" s="8"/>
      <c r="V5" s="8"/>
      <c r="AA5" s="8"/>
      <c r="AB5" s="8"/>
      <c r="AC5" s="8"/>
      <c r="AD5" s="8"/>
      <c r="AE5" s="8"/>
      <c r="AF5" s="8"/>
      <c r="AG5" s="8"/>
      <c r="AH5" s="8"/>
      <c r="AI5" s="8"/>
      <c r="AJ5" s="9"/>
      <c r="AK5" s="9"/>
      <c r="AL5" s="9"/>
      <c r="AM5" s="9"/>
      <c r="AN5" s="9"/>
      <c r="AO5" s="9"/>
      <c r="AP5" s="9"/>
      <c r="AQ5" s="9"/>
      <c r="AR5" s="9"/>
      <c r="AS5" s="9"/>
      <c r="AT5" s="9"/>
      <c r="AU5" s="9"/>
      <c r="AV5" s="9"/>
      <c r="AW5" s="9"/>
      <c r="AX5" s="41"/>
      <c r="AY5" s="41"/>
      <c r="AZ5" s="41"/>
      <c r="BA5" s="41"/>
      <c r="BB5" s="41"/>
      <c r="BC5" s="41"/>
      <c r="BD5" s="41"/>
      <c r="BE5" s="41"/>
      <c r="BF5" s="9"/>
      <c r="BG5" s="9"/>
      <c r="BH5" s="9"/>
      <c r="BI5" s="9"/>
      <c r="BM5" s="8"/>
      <c r="BN5" s="8"/>
      <c r="BO5" s="8"/>
      <c r="BP5" s="8"/>
      <c r="BQ5" s="8"/>
      <c r="BR5" s="8"/>
      <c r="BS5" s="8"/>
      <c r="BT5" s="8"/>
      <c r="BU5" s="8"/>
      <c r="CC5" s="9"/>
      <c r="CD5" s="9"/>
      <c r="CE5" s="9"/>
      <c r="CF5" s="9"/>
      <c r="CG5" s="9"/>
      <c r="CH5" s="9"/>
      <c r="CI5" s="9"/>
      <c r="CJ5" s="9"/>
      <c r="CK5" s="9"/>
      <c r="CL5" s="9"/>
      <c r="CM5" s="9"/>
      <c r="CN5" s="9"/>
      <c r="CO5" s="9"/>
      <c r="CP5" s="9"/>
      <c r="CW5" s="8"/>
      <c r="DE5" s="41"/>
      <c r="DF5" s="41"/>
      <c r="DG5" s="41"/>
      <c r="DH5" s="41"/>
      <c r="DI5" s="41"/>
      <c r="DJ5" s="41"/>
      <c r="DK5" s="41"/>
      <c r="DN5" s="41"/>
      <c r="DO5" s="41"/>
      <c r="DP5" s="41"/>
      <c r="DQ5" s="41"/>
      <c r="DT5" s="8"/>
      <c r="DV5" s="8"/>
      <c r="DW5" s="8"/>
    </row>
    <row r="6" spans="1:127" ht="11.25">
      <c r="A6" s="8"/>
      <c r="B6" s="8"/>
      <c r="C6" s="8"/>
      <c r="D6" s="8"/>
      <c r="E6" s="8"/>
      <c r="F6" s="8"/>
      <c r="G6" s="8"/>
      <c r="H6" s="8"/>
      <c r="I6" s="8"/>
      <c r="J6" s="8"/>
      <c r="K6" s="8"/>
      <c r="L6" s="8"/>
      <c r="M6" s="8"/>
      <c r="N6" s="8"/>
      <c r="O6" s="8"/>
      <c r="P6" s="8"/>
      <c r="Q6" s="8"/>
      <c r="R6" s="8"/>
      <c r="S6" s="8"/>
      <c r="T6" s="8"/>
      <c r="U6" s="8"/>
      <c r="V6" s="8"/>
      <c r="AA6" s="8"/>
      <c r="AB6" s="8"/>
      <c r="AC6" s="8"/>
      <c r="AD6" s="8"/>
      <c r="AE6" s="8"/>
      <c r="AF6" s="8"/>
      <c r="AG6" s="8"/>
      <c r="AH6" s="8"/>
      <c r="AI6" s="8"/>
      <c r="AJ6" s="41"/>
      <c r="AK6" s="41"/>
      <c r="AL6" s="41"/>
      <c r="AM6" s="41"/>
      <c r="AN6" s="41"/>
      <c r="AO6" s="41"/>
      <c r="AP6" s="41"/>
      <c r="AQ6" s="9"/>
      <c r="AR6" s="9"/>
      <c r="AS6" s="9"/>
      <c r="AT6" s="9"/>
      <c r="AU6" s="9"/>
      <c r="AV6" s="9"/>
      <c r="AW6" s="9"/>
      <c r="AX6" s="41"/>
      <c r="AY6" s="41"/>
      <c r="AZ6" s="41"/>
      <c r="BA6" s="41"/>
      <c r="BB6" s="41"/>
      <c r="BC6" s="41"/>
      <c r="BD6" s="41"/>
      <c r="BE6" s="41"/>
      <c r="BF6" s="9"/>
      <c r="BG6" s="9"/>
      <c r="BH6" s="9"/>
      <c r="BI6" s="9"/>
      <c r="BM6" s="41"/>
      <c r="BN6" s="41"/>
      <c r="BO6" s="41"/>
      <c r="BP6" s="41"/>
      <c r="BQ6" s="41"/>
      <c r="BR6" s="41"/>
      <c r="BS6" s="41"/>
      <c r="BT6" s="41"/>
      <c r="BU6" s="41"/>
      <c r="CC6" s="9"/>
      <c r="CD6" s="9"/>
      <c r="CE6" s="9"/>
      <c r="CF6" s="9"/>
      <c r="CG6" s="9"/>
      <c r="CH6" s="9"/>
      <c r="CI6" s="9"/>
      <c r="CJ6" s="9"/>
      <c r="CK6" s="9"/>
      <c r="CL6" s="9"/>
      <c r="CM6" s="9"/>
      <c r="CN6" s="9"/>
      <c r="CO6" s="9"/>
      <c r="CP6" s="9"/>
      <c r="CW6" s="8"/>
      <c r="CX6" s="41"/>
      <c r="CY6" s="41"/>
      <c r="CZ6" s="41"/>
      <c r="DA6" s="41"/>
      <c r="DB6" s="41"/>
      <c r="DC6" s="41"/>
      <c r="DD6" s="41"/>
      <c r="DE6" s="41"/>
      <c r="DF6" s="41"/>
      <c r="DG6" s="41"/>
      <c r="DH6" s="41"/>
      <c r="DI6" s="41"/>
      <c r="DJ6" s="41"/>
      <c r="DK6" s="41"/>
      <c r="DN6" s="41"/>
      <c r="DO6" s="41"/>
      <c r="DP6" s="41"/>
      <c r="DQ6" s="41"/>
      <c r="DT6" s="8"/>
      <c r="DV6" s="8"/>
      <c r="DW6" s="8"/>
    </row>
    <row r="7" spans="1:127" ht="11.25">
      <c r="A7" s="8"/>
      <c r="B7" s="8"/>
      <c r="C7" s="8"/>
      <c r="D7" s="8"/>
      <c r="E7" s="8"/>
      <c r="F7" s="8"/>
      <c r="G7" s="8"/>
      <c r="H7" s="8"/>
      <c r="I7" s="8"/>
      <c r="J7" s="8"/>
      <c r="K7" s="8"/>
      <c r="L7" s="8"/>
      <c r="M7" s="8"/>
      <c r="N7" s="8"/>
      <c r="O7" s="8"/>
      <c r="P7" s="8"/>
      <c r="Q7" s="8"/>
      <c r="R7" s="8"/>
      <c r="S7" s="8"/>
      <c r="T7" s="8"/>
      <c r="U7" s="8"/>
      <c r="V7" s="8"/>
      <c r="AA7" s="8"/>
      <c r="AB7" s="8"/>
      <c r="AC7" s="8"/>
      <c r="AD7" s="8"/>
      <c r="AE7" s="8"/>
      <c r="AF7" s="8"/>
      <c r="AG7" s="8"/>
      <c r="AH7" s="8"/>
      <c r="AI7" s="8"/>
      <c r="AJ7" s="41"/>
      <c r="AK7" s="41"/>
      <c r="AL7" s="41"/>
      <c r="AM7" s="41"/>
      <c r="AN7" s="41"/>
      <c r="AO7" s="41"/>
      <c r="AP7" s="41"/>
      <c r="AQ7" s="9"/>
      <c r="AR7" s="9"/>
      <c r="AS7" s="9"/>
      <c r="AT7" s="9"/>
      <c r="AU7" s="9"/>
      <c r="AV7" s="9"/>
      <c r="AW7" s="9"/>
      <c r="AX7" s="41"/>
      <c r="AY7" s="41"/>
      <c r="AZ7" s="41"/>
      <c r="BA7" s="41"/>
      <c r="BB7" s="41"/>
      <c r="BC7" s="41"/>
      <c r="BD7" s="41"/>
      <c r="BE7" s="41"/>
      <c r="BF7" s="9"/>
      <c r="BG7" s="9"/>
      <c r="BH7" s="9"/>
      <c r="BI7" s="9"/>
      <c r="BM7" s="41"/>
      <c r="BN7" s="41"/>
      <c r="BO7" s="41"/>
      <c r="BP7" s="41"/>
      <c r="BQ7" s="41"/>
      <c r="BR7" s="41"/>
      <c r="BS7" s="41"/>
      <c r="BT7" s="41"/>
      <c r="BU7" s="41"/>
      <c r="CC7" s="9"/>
      <c r="CD7" s="9"/>
      <c r="CE7" s="9"/>
      <c r="CF7" s="9"/>
      <c r="CG7" s="9"/>
      <c r="CH7" s="9"/>
      <c r="CI7" s="9"/>
      <c r="CJ7" s="9"/>
      <c r="CK7" s="9"/>
      <c r="CL7" s="9"/>
      <c r="CM7" s="9"/>
      <c r="CN7" s="9"/>
      <c r="CO7" s="9"/>
      <c r="CP7" s="9"/>
      <c r="CW7" s="8"/>
      <c r="CX7" s="41"/>
      <c r="CY7" s="41"/>
      <c r="CZ7" s="41"/>
      <c r="DA7" s="41"/>
      <c r="DB7" s="41"/>
      <c r="DC7" s="41"/>
      <c r="DD7" s="41"/>
      <c r="DE7" s="41"/>
      <c r="DF7" s="41"/>
      <c r="DG7" s="41"/>
      <c r="DH7" s="41"/>
      <c r="DI7" s="41"/>
      <c r="DJ7" s="41"/>
      <c r="DK7" s="41"/>
      <c r="DN7" s="8"/>
      <c r="DO7" s="41"/>
      <c r="DP7" s="41"/>
      <c r="DQ7" s="41"/>
      <c r="DT7" s="8"/>
      <c r="DV7" s="8"/>
      <c r="DW7" s="8"/>
    </row>
    <row r="8" spans="1:127" ht="11.25">
      <c r="A8" s="8"/>
      <c r="B8" s="8"/>
      <c r="C8" s="8"/>
      <c r="D8" s="8"/>
      <c r="E8" s="8"/>
      <c r="F8" s="8"/>
      <c r="G8" s="8"/>
      <c r="H8" s="8"/>
      <c r="I8" s="8"/>
      <c r="J8" s="8"/>
      <c r="K8" s="8"/>
      <c r="L8" s="8"/>
      <c r="M8" s="8"/>
      <c r="N8" s="8"/>
      <c r="O8" s="8"/>
      <c r="P8" s="8"/>
      <c r="Q8" s="8"/>
      <c r="R8" s="8"/>
      <c r="S8" s="8"/>
      <c r="T8" s="8"/>
      <c r="U8" s="8"/>
      <c r="V8" s="8"/>
      <c r="AA8" s="8"/>
      <c r="AB8" s="8"/>
      <c r="AC8" s="8"/>
      <c r="AD8" s="8"/>
      <c r="AE8" s="8"/>
      <c r="AF8" s="8"/>
      <c r="AG8" s="8"/>
      <c r="AH8" s="8"/>
      <c r="AI8" s="8"/>
      <c r="AJ8" s="41"/>
      <c r="AK8" s="41"/>
      <c r="AL8" s="41"/>
      <c r="AM8" s="41"/>
      <c r="AN8" s="41"/>
      <c r="AO8" s="41"/>
      <c r="AP8" s="41"/>
      <c r="AQ8" s="9"/>
      <c r="AR8" s="9"/>
      <c r="AS8" s="9"/>
      <c r="AT8" s="9"/>
      <c r="AU8" s="9"/>
      <c r="AV8" s="9"/>
      <c r="AW8" s="9"/>
      <c r="AX8" s="41"/>
      <c r="AY8" s="41"/>
      <c r="AZ8" s="41"/>
      <c r="BA8" s="41"/>
      <c r="BB8" s="41"/>
      <c r="BC8" s="41"/>
      <c r="BD8" s="41"/>
      <c r="BE8" s="41"/>
      <c r="BF8" s="9"/>
      <c r="BG8" s="9"/>
      <c r="BH8" s="9"/>
      <c r="BI8" s="9"/>
      <c r="BM8" s="8"/>
      <c r="BN8" s="8"/>
      <c r="BO8" s="8"/>
      <c r="BP8" s="8"/>
      <c r="BQ8" s="8"/>
      <c r="BR8" s="8"/>
      <c r="BS8" s="8"/>
      <c r="BT8" s="8"/>
      <c r="BU8" s="8"/>
      <c r="CC8" s="9"/>
      <c r="CD8" s="9"/>
      <c r="CE8" s="9"/>
      <c r="CF8" s="9"/>
      <c r="CG8" s="9"/>
      <c r="CH8" s="9"/>
      <c r="CI8" s="9"/>
      <c r="CJ8" s="41"/>
      <c r="CK8" s="41"/>
      <c r="CL8" s="41"/>
      <c r="CM8" s="41"/>
      <c r="CN8" s="41"/>
      <c r="CO8" s="41"/>
      <c r="CP8" s="41"/>
      <c r="CW8" s="8"/>
      <c r="CX8" s="41"/>
      <c r="CY8" s="41"/>
      <c r="CZ8" s="41"/>
      <c r="DA8" s="41"/>
      <c r="DB8" s="41"/>
      <c r="DC8" s="41"/>
      <c r="DD8" s="41"/>
      <c r="DE8" s="41"/>
      <c r="DF8" s="41"/>
      <c r="DG8" s="41"/>
      <c r="DH8" s="41"/>
      <c r="DI8" s="41"/>
      <c r="DJ8" s="41"/>
      <c r="DK8" s="41"/>
      <c r="DN8" s="41"/>
      <c r="DO8" s="41"/>
      <c r="DP8" s="41"/>
      <c r="DQ8" s="41"/>
      <c r="DT8" s="8"/>
      <c r="DV8" s="8"/>
      <c r="DW8" s="8"/>
    </row>
    <row r="9" spans="1:127" ht="12.75">
      <c r="A9" s="50"/>
      <c r="B9" s="8"/>
      <c r="C9" s="8"/>
      <c r="D9" s="8"/>
      <c r="E9" s="8"/>
      <c r="F9" s="8"/>
      <c r="G9" s="8"/>
      <c r="H9" s="8"/>
      <c r="I9" s="8"/>
      <c r="J9" s="8"/>
      <c r="K9" s="8"/>
      <c r="L9" s="8"/>
      <c r="M9" s="8"/>
      <c r="N9" s="8"/>
      <c r="O9" s="8"/>
      <c r="P9" s="8"/>
      <c r="Q9" s="8"/>
      <c r="R9" s="8"/>
      <c r="S9" s="8"/>
      <c r="T9" s="8"/>
      <c r="U9" s="8"/>
      <c r="V9" s="8"/>
      <c r="AA9" s="8"/>
      <c r="AB9" s="8"/>
      <c r="AC9" s="8"/>
      <c r="AD9" s="8"/>
      <c r="AE9" s="8"/>
      <c r="AF9" s="8"/>
      <c r="AG9" s="8"/>
      <c r="AH9" s="8"/>
      <c r="AI9" s="8"/>
      <c r="AJ9" s="41"/>
      <c r="AK9" s="41"/>
      <c r="AL9" s="41"/>
      <c r="AM9" s="41"/>
      <c r="AN9" s="41"/>
      <c r="AO9" s="41"/>
      <c r="AP9" s="41"/>
      <c r="AQ9" s="9"/>
      <c r="AR9" s="9"/>
      <c r="AS9" s="9"/>
      <c r="AT9" s="9"/>
      <c r="AU9" s="9"/>
      <c r="AV9" s="9"/>
      <c r="AW9" s="9"/>
      <c r="AX9" s="41"/>
      <c r="AY9" s="41"/>
      <c r="AZ9" s="41"/>
      <c r="BA9" s="41"/>
      <c r="BB9" s="41"/>
      <c r="BC9" s="41"/>
      <c r="BD9" s="41"/>
      <c r="BE9" s="9"/>
      <c r="BF9" s="9"/>
      <c r="BG9" s="9"/>
      <c r="BH9" s="9"/>
      <c r="BI9" s="9"/>
      <c r="BM9" s="8"/>
      <c r="BN9" s="8"/>
      <c r="BO9" s="8"/>
      <c r="BP9" s="8"/>
      <c r="BQ9" s="8"/>
      <c r="BR9" s="8"/>
      <c r="BS9" s="8"/>
      <c r="BT9" s="8"/>
      <c r="BU9" s="8"/>
      <c r="CC9" s="9"/>
      <c r="CD9" s="9"/>
      <c r="CE9" s="9"/>
      <c r="CF9" s="9"/>
      <c r="CG9" s="9"/>
      <c r="CH9" s="9"/>
      <c r="CI9" s="9"/>
      <c r="CJ9" s="41"/>
      <c r="CK9" s="41"/>
      <c r="CL9" s="41"/>
      <c r="CM9" s="41"/>
      <c r="CN9" s="41"/>
      <c r="CO9" s="41"/>
      <c r="CP9" s="41"/>
      <c r="CW9" s="8"/>
      <c r="CX9" s="41"/>
      <c r="CY9" s="41"/>
      <c r="CZ9" s="41"/>
      <c r="DA9" s="41"/>
      <c r="DB9" s="41"/>
      <c r="DC9" s="41"/>
      <c r="DD9" s="41"/>
      <c r="DE9" s="41"/>
      <c r="DF9" s="41"/>
      <c r="DG9" s="41"/>
      <c r="DH9" s="41"/>
      <c r="DI9" s="41"/>
      <c r="DJ9" s="41"/>
      <c r="DK9" s="41"/>
      <c r="DN9" s="41"/>
      <c r="DO9" s="41"/>
      <c r="DP9" s="41"/>
      <c r="DQ9" s="41"/>
      <c r="DT9" s="8"/>
      <c r="DV9" s="8"/>
      <c r="DW9" s="8"/>
    </row>
    <row r="10" spans="1:127" ht="11.25">
      <c r="A10" s="8"/>
      <c r="B10" s="8"/>
      <c r="C10" s="8"/>
      <c r="D10" s="8"/>
      <c r="E10" s="8"/>
      <c r="F10" s="8"/>
      <c r="G10" s="8"/>
      <c r="H10" s="8"/>
      <c r="I10" s="8"/>
      <c r="J10" s="8"/>
      <c r="K10" s="8"/>
      <c r="L10" s="8"/>
      <c r="M10" s="8"/>
      <c r="N10" s="8"/>
      <c r="O10" s="8"/>
      <c r="P10" s="8"/>
      <c r="Q10" s="8"/>
      <c r="R10" s="8"/>
      <c r="S10" s="8"/>
      <c r="T10" s="8"/>
      <c r="U10" s="8"/>
      <c r="V10" s="8"/>
      <c r="AA10" s="8"/>
      <c r="AB10" s="8"/>
      <c r="AC10" s="8"/>
      <c r="AD10" s="8"/>
      <c r="AE10" s="8"/>
      <c r="AF10" s="8"/>
      <c r="AG10" s="8"/>
      <c r="AH10" s="8"/>
      <c r="AI10" s="8"/>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M10" s="8"/>
      <c r="BN10" s="8"/>
      <c r="BO10" s="8"/>
      <c r="BP10" s="8"/>
      <c r="BQ10" s="8"/>
      <c r="BR10" s="8"/>
      <c r="BS10" s="8"/>
      <c r="BT10" s="8"/>
      <c r="BU10" s="8"/>
      <c r="CC10" s="9"/>
      <c r="CD10" s="9"/>
      <c r="CE10" s="9"/>
      <c r="CF10" s="9"/>
      <c r="CG10" s="9"/>
      <c r="CH10" s="9"/>
      <c r="CI10" s="9"/>
      <c r="CJ10" s="41"/>
      <c r="CK10" s="41"/>
      <c r="CL10" s="41"/>
      <c r="CM10" s="41"/>
      <c r="CN10" s="41"/>
      <c r="CO10" s="41"/>
      <c r="CP10" s="41"/>
      <c r="CW10" s="8"/>
      <c r="DE10" s="41"/>
      <c r="DF10" s="41"/>
      <c r="DG10" s="41"/>
      <c r="DH10" s="41"/>
      <c r="DI10" s="41"/>
      <c r="DJ10" s="41"/>
      <c r="DK10" s="41"/>
      <c r="DN10" s="8"/>
      <c r="DQ10" s="8"/>
      <c r="DT10" s="8"/>
      <c r="DV10" s="8"/>
      <c r="DW10" s="8"/>
    </row>
    <row r="11" spans="1:127" ht="11.25">
      <c r="A11" s="8"/>
      <c r="B11" s="8"/>
      <c r="C11" s="8"/>
      <c r="D11" s="8"/>
      <c r="E11" s="8"/>
      <c r="F11" s="8"/>
      <c r="G11" s="8"/>
      <c r="H11" s="8"/>
      <c r="I11" s="8"/>
      <c r="J11" s="8"/>
      <c r="K11" s="8"/>
      <c r="L11" s="8"/>
      <c r="M11" s="8"/>
      <c r="N11" s="8"/>
      <c r="O11" s="8"/>
      <c r="P11" s="8"/>
      <c r="Q11" s="8"/>
      <c r="R11" s="8"/>
      <c r="S11" s="8"/>
      <c r="T11" s="8"/>
      <c r="U11" s="8"/>
      <c r="V11" s="8"/>
      <c r="Z11" s="8" t="str">
        <f ca="1">YEAR(NOW())&amp;"/"&amp;TEXT(MONTH(NOW()),"0#")&amp;"/"&amp;TEXT(DAY(NOW()),"0#")</f>
        <v>2014/02/28</v>
      </c>
      <c r="AA11" s="8"/>
      <c r="AB11" s="8"/>
      <c r="AC11" s="8"/>
      <c r="AD11" s="8"/>
      <c r="AE11" s="8"/>
      <c r="AF11" s="8"/>
      <c r="AG11" s="8"/>
      <c r="AH11" s="8"/>
      <c r="AI11" s="8"/>
      <c r="AJ11" s="41"/>
      <c r="AK11" s="41"/>
      <c r="AL11" s="41"/>
      <c r="AM11" s="41"/>
      <c r="AN11" s="41"/>
      <c r="AO11" s="41"/>
      <c r="AP11" s="41"/>
      <c r="AQ11" s="9"/>
      <c r="AR11" s="9"/>
      <c r="AS11" s="9"/>
      <c r="AT11" s="9"/>
      <c r="AU11" s="9"/>
      <c r="AV11" s="9"/>
      <c r="AW11" s="9"/>
      <c r="AX11" s="41"/>
      <c r="AY11" s="41"/>
      <c r="AZ11" s="41"/>
      <c r="BA11" s="41"/>
      <c r="BB11" s="41"/>
      <c r="BC11" s="41"/>
      <c r="BD11" s="41"/>
      <c r="BE11" s="9"/>
      <c r="BF11" s="9"/>
      <c r="BG11" s="9"/>
      <c r="BH11" s="9"/>
      <c r="BI11" s="9"/>
      <c r="BM11" s="8"/>
      <c r="BN11" s="8"/>
      <c r="BO11" s="8"/>
      <c r="BP11" s="8"/>
      <c r="BQ11" s="8"/>
      <c r="BR11" s="8"/>
      <c r="BS11" s="8"/>
      <c r="BT11" s="8"/>
      <c r="BU11" s="8"/>
      <c r="CC11" s="9"/>
      <c r="CD11" s="9"/>
      <c r="CE11" s="9"/>
      <c r="CF11" s="9"/>
      <c r="CG11" s="9"/>
      <c r="CH11" s="9"/>
      <c r="CI11" s="9"/>
      <c r="CJ11" s="9"/>
      <c r="CK11" s="9"/>
      <c r="CL11" s="9"/>
      <c r="CM11" s="9"/>
      <c r="CN11" s="9"/>
      <c r="CO11" s="9"/>
      <c r="CP11" s="9"/>
      <c r="CW11" s="8"/>
      <c r="DE11" s="8"/>
      <c r="DK11" s="8"/>
      <c r="DN11" s="8"/>
      <c r="DQ11" s="8"/>
      <c r="DT11" s="8"/>
      <c r="DV11" s="8"/>
      <c r="DW11" s="8"/>
    </row>
    <row r="12" spans="1:127" ht="11.25">
      <c r="A12" s="8"/>
      <c r="B12" s="8"/>
      <c r="C12" s="8"/>
      <c r="D12" s="8"/>
      <c r="E12" s="8"/>
      <c r="F12" s="8"/>
      <c r="G12" s="8"/>
      <c r="H12" s="8"/>
      <c r="I12" s="8"/>
      <c r="J12" s="8"/>
      <c r="K12" s="8"/>
      <c r="L12" s="8"/>
      <c r="M12" s="8"/>
      <c r="N12" s="8"/>
      <c r="O12" s="8"/>
      <c r="P12" s="8"/>
      <c r="Q12" s="8"/>
      <c r="R12" s="8"/>
      <c r="S12" s="8"/>
      <c r="T12" s="8"/>
      <c r="U12" s="8"/>
      <c r="V12" s="8"/>
      <c r="AA12" s="8"/>
      <c r="AB12" s="8"/>
      <c r="AC12" s="8"/>
      <c r="AD12" s="8"/>
      <c r="AE12" s="8"/>
      <c r="AF12" s="8"/>
      <c r="AG12" s="8"/>
      <c r="AH12" s="8"/>
      <c r="AI12" s="8"/>
      <c r="AJ12" s="41"/>
      <c r="AK12" s="41"/>
      <c r="AL12" s="41"/>
      <c r="AM12" s="41"/>
      <c r="AN12" s="41"/>
      <c r="AO12" s="41"/>
      <c r="AP12" s="41"/>
      <c r="AQ12" s="9"/>
      <c r="AR12" s="9"/>
      <c r="AS12" s="9"/>
      <c r="AT12" s="9"/>
      <c r="AU12" s="9"/>
      <c r="AV12" s="9"/>
      <c r="AW12" s="9"/>
      <c r="AX12" s="41"/>
      <c r="AY12" s="41"/>
      <c r="AZ12" s="41"/>
      <c r="BA12" s="41"/>
      <c r="BB12" s="41"/>
      <c r="BC12" s="41"/>
      <c r="BD12" s="41"/>
      <c r="BE12" s="9"/>
      <c r="BF12" s="9"/>
      <c r="BG12" s="9"/>
      <c r="BH12" s="9"/>
      <c r="BI12" s="9"/>
      <c r="BM12" s="8"/>
      <c r="BN12" s="8"/>
      <c r="BO12" s="8"/>
      <c r="BP12" s="8"/>
      <c r="BQ12" s="8"/>
      <c r="BR12" s="8"/>
      <c r="BS12" s="8"/>
      <c r="BT12" s="8"/>
      <c r="BU12" s="8"/>
      <c r="CC12" s="9"/>
      <c r="CD12" s="9"/>
      <c r="CE12" s="9"/>
      <c r="CF12" s="9"/>
      <c r="CG12" s="9"/>
      <c r="CH12" s="9"/>
      <c r="CI12" s="9"/>
      <c r="CJ12" s="9"/>
      <c r="CK12" s="9"/>
      <c r="CL12" s="9"/>
      <c r="CM12" s="9"/>
      <c r="CN12" s="9"/>
      <c r="CO12" s="9"/>
      <c r="CP12" s="9"/>
      <c r="CW12" s="8"/>
      <c r="DE12" s="8"/>
      <c r="DK12" s="8"/>
      <c r="DN12" s="8"/>
      <c r="DQ12" s="8"/>
      <c r="DT12" s="8"/>
      <c r="DV12" s="8"/>
      <c r="DW12" s="8"/>
    </row>
    <row r="13" spans="1:127" ht="11.25">
      <c r="A13" s="8"/>
      <c r="B13" s="8"/>
      <c r="C13" s="8"/>
      <c r="D13" s="8"/>
      <c r="E13" s="8"/>
      <c r="F13" s="8"/>
      <c r="G13" s="8"/>
      <c r="H13" s="8"/>
      <c r="I13" s="8"/>
      <c r="J13" s="8"/>
      <c r="K13" s="8"/>
      <c r="L13" s="8"/>
      <c r="M13" s="8"/>
      <c r="N13" s="8"/>
      <c r="O13" s="8"/>
      <c r="P13" s="8"/>
      <c r="Q13" s="8"/>
      <c r="R13" s="8"/>
      <c r="S13" s="8"/>
      <c r="T13" s="8"/>
      <c r="U13" s="8"/>
      <c r="V13" s="8"/>
      <c r="AA13" s="8"/>
      <c r="AB13" s="8"/>
      <c r="AC13" s="8"/>
      <c r="AD13" s="8"/>
      <c r="AE13" s="8"/>
      <c r="AF13" s="8"/>
      <c r="AG13" s="8"/>
      <c r="AH13" s="8"/>
      <c r="AI13" s="8"/>
      <c r="AJ13" s="41"/>
      <c r="AK13" s="41"/>
      <c r="AL13" s="41"/>
      <c r="AM13" s="41"/>
      <c r="AN13" s="41"/>
      <c r="AO13" s="41"/>
      <c r="AP13" s="41"/>
      <c r="AQ13" s="9"/>
      <c r="AR13" s="9"/>
      <c r="AS13" s="9"/>
      <c r="AT13" s="9"/>
      <c r="AU13" s="9"/>
      <c r="AV13" s="9"/>
      <c r="AW13" s="9"/>
      <c r="AX13" s="41"/>
      <c r="AY13" s="41"/>
      <c r="AZ13" s="41"/>
      <c r="BA13" s="41"/>
      <c r="BB13" s="41"/>
      <c r="BC13" s="41"/>
      <c r="BD13" s="41"/>
      <c r="BE13" s="9"/>
      <c r="BF13" s="9"/>
      <c r="BG13" s="9"/>
      <c r="BH13" s="9"/>
      <c r="BI13" s="9"/>
      <c r="BM13" s="8"/>
      <c r="BN13" s="8"/>
      <c r="BO13" s="8"/>
      <c r="BP13" s="8"/>
      <c r="BQ13" s="8"/>
      <c r="BR13" s="8"/>
      <c r="BS13" s="8"/>
      <c r="BT13" s="8"/>
      <c r="BU13" s="8"/>
      <c r="CC13" s="9"/>
      <c r="CD13" s="9"/>
      <c r="CE13" s="9"/>
      <c r="CF13" s="9"/>
      <c r="CG13" s="9"/>
      <c r="CH13" s="9"/>
      <c r="CI13" s="9"/>
      <c r="CJ13" s="9"/>
      <c r="CK13" s="9"/>
      <c r="CL13" s="9"/>
      <c r="CM13" s="9"/>
      <c r="CN13" s="9"/>
      <c r="CO13" s="9"/>
      <c r="CP13" s="9"/>
      <c r="CW13" s="8"/>
      <c r="DE13" s="8"/>
      <c r="DK13" s="8"/>
      <c r="DN13" s="8"/>
      <c r="DQ13" s="8"/>
      <c r="DT13" s="8"/>
      <c r="DV13" s="8"/>
      <c r="DW13" s="8"/>
    </row>
    <row r="14" spans="1:127" ht="11.25">
      <c r="A14" s="8"/>
      <c r="B14" s="8"/>
      <c r="C14" s="8"/>
      <c r="D14" s="8"/>
      <c r="E14" s="8"/>
      <c r="F14" s="8"/>
      <c r="G14" s="8"/>
      <c r="H14" s="8"/>
      <c r="I14" s="8"/>
      <c r="J14" s="8"/>
      <c r="K14" s="8"/>
      <c r="L14" s="8"/>
      <c r="M14" s="8"/>
      <c r="N14" s="8"/>
      <c r="O14" s="8"/>
      <c r="P14" s="8"/>
      <c r="Q14" s="8"/>
      <c r="R14" s="8"/>
      <c r="S14" s="8"/>
      <c r="T14" s="8"/>
      <c r="U14" s="8"/>
      <c r="V14" s="8"/>
      <c r="AA14" s="8"/>
      <c r="AB14" s="8"/>
      <c r="AC14" s="8"/>
      <c r="AD14" s="8"/>
      <c r="AE14" s="8"/>
      <c r="AF14" s="8"/>
      <c r="AG14" s="8"/>
      <c r="AH14" s="8"/>
      <c r="AI14" s="8"/>
      <c r="AJ14" s="41"/>
      <c r="AK14" s="41"/>
      <c r="AL14" s="41"/>
      <c r="AM14" s="41"/>
      <c r="AN14" s="41"/>
      <c r="AO14" s="41"/>
      <c r="AP14" s="41"/>
      <c r="AQ14" s="9"/>
      <c r="AR14" s="9"/>
      <c r="AS14" s="9"/>
      <c r="AT14" s="9"/>
      <c r="AU14" s="9"/>
      <c r="AV14" s="9"/>
      <c r="AW14" s="9"/>
      <c r="AX14" s="41"/>
      <c r="AY14" s="41"/>
      <c r="AZ14" s="41"/>
      <c r="BA14" s="41"/>
      <c r="BB14" s="41"/>
      <c r="BC14" s="41"/>
      <c r="BD14" s="41"/>
      <c r="BE14" s="9"/>
      <c r="BF14" s="9"/>
      <c r="BG14" s="9"/>
      <c r="BH14" s="9"/>
      <c r="BI14" s="9"/>
      <c r="BM14" s="8"/>
      <c r="BN14" s="8"/>
      <c r="BO14" s="8"/>
      <c r="BP14" s="8"/>
      <c r="BQ14" s="8"/>
      <c r="BR14" s="8"/>
      <c r="BS14" s="8"/>
      <c r="BT14" s="8"/>
      <c r="BU14" s="8"/>
      <c r="CC14" s="9"/>
      <c r="CD14" s="9"/>
      <c r="CE14" s="9"/>
      <c r="CF14" s="9"/>
      <c r="CG14" s="9"/>
      <c r="CH14" s="9"/>
      <c r="CI14" s="9"/>
      <c r="CJ14" s="9"/>
      <c r="CK14" s="9"/>
      <c r="CL14" s="9"/>
      <c r="CM14" s="9"/>
      <c r="CN14" s="9"/>
      <c r="CO14" s="9"/>
      <c r="CP14" s="9"/>
      <c r="CW14" s="8"/>
      <c r="DE14" s="8"/>
      <c r="DK14" s="8"/>
      <c r="DN14" s="8"/>
      <c r="DQ14" s="8"/>
      <c r="DT14" s="8"/>
      <c r="DV14" s="8"/>
      <c r="DW14" s="8"/>
    </row>
    <row r="15" spans="1:127" ht="11.25">
      <c r="A15" s="8"/>
      <c r="B15" s="8"/>
      <c r="C15" s="8"/>
      <c r="D15" s="8"/>
      <c r="E15" s="8"/>
      <c r="F15" s="8"/>
      <c r="G15" s="8"/>
      <c r="H15" s="8"/>
      <c r="I15" s="8"/>
      <c r="J15" s="8"/>
      <c r="K15" s="8"/>
      <c r="L15" s="8"/>
      <c r="M15" s="8"/>
      <c r="N15" s="8"/>
      <c r="O15" s="8"/>
      <c r="P15" s="8"/>
      <c r="Q15" s="8"/>
      <c r="R15" s="8"/>
      <c r="S15" s="8"/>
      <c r="T15" s="8"/>
      <c r="U15" s="8"/>
      <c r="V15" s="8"/>
      <c r="AA15" s="8"/>
      <c r="AB15" s="8"/>
      <c r="AC15" s="8"/>
      <c r="AD15" s="8"/>
      <c r="AE15" s="8"/>
      <c r="AF15" s="8"/>
      <c r="AG15" s="8"/>
      <c r="AH15" s="8"/>
      <c r="AI15" s="8"/>
      <c r="AJ15" s="41"/>
      <c r="AK15" s="41"/>
      <c r="AL15" s="41"/>
      <c r="AM15" s="41"/>
      <c r="AN15" s="41"/>
      <c r="AO15" s="41"/>
      <c r="AP15" s="41"/>
      <c r="AQ15" s="9"/>
      <c r="AR15" s="9"/>
      <c r="AS15" s="9"/>
      <c r="AT15" s="9"/>
      <c r="AU15" s="9"/>
      <c r="AV15" s="9"/>
      <c r="AW15" s="9"/>
      <c r="AX15" s="41"/>
      <c r="AY15" s="41"/>
      <c r="AZ15" s="41"/>
      <c r="BA15" s="41"/>
      <c r="BB15" s="41"/>
      <c r="BC15" s="41"/>
      <c r="BD15" s="41"/>
      <c r="BE15" s="9"/>
      <c r="BF15" s="9"/>
      <c r="BG15" s="9"/>
      <c r="BH15" s="9"/>
      <c r="BI15" s="9"/>
      <c r="BM15" s="8"/>
      <c r="BN15" s="8"/>
      <c r="BO15" s="8"/>
      <c r="BP15" s="8"/>
      <c r="BQ15" s="8"/>
      <c r="BR15" s="8"/>
      <c r="BS15" s="8"/>
      <c r="BT15" s="8"/>
      <c r="BU15" s="8"/>
      <c r="CC15" s="9"/>
      <c r="CD15" s="9"/>
      <c r="CE15" s="9"/>
      <c r="CF15" s="9"/>
      <c r="CG15" s="9"/>
      <c r="CH15" s="9"/>
      <c r="CI15" s="9"/>
      <c r="CJ15" s="9"/>
      <c r="CK15" s="9"/>
      <c r="CL15" s="9"/>
      <c r="CM15" s="9"/>
      <c r="CN15" s="9"/>
      <c r="CO15" s="9"/>
      <c r="CP15" s="9"/>
      <c r="CW15" s="8"/>
      <c r="DE15" s="8"/>
      <c r="DK15" s="8"/>
      <c r="DN15" s="8"/>
      <c r="DQ15" s="8"/>
      <c r="DT15" s="8"/>
      <c r="DV15" s="8"/>
      <c r="DW15" s="8"/>
    </row>
    <row r="16" spans="1:127" ht="11.25">
      <c r="A16" s="8"/>
      <c r="B16" s="8"/>
      <c r="C16" s="8"/>
      <c r="D16" s="8"/>
      <c r="E16" s="8"/>
      <c r="F16" s="8"/>
      <c r="G16" s="8"/>
      <c r="H16" s="8"/>
      <c r="I16" s="8"/>
      <c r="J16" s="8"/>
      <c r="K16" s="8"/>
      <c r="L16" s="8"/>
      <c r="M16" s="8"/>
      <c r="N16" s="8"/>
      <c r="O16" s="8"/>
      <c r="P16" s="8"/>
      <c r="Q16" s="8"/>
      <c r="R16" s="8"/>
      <c r="S16" s="8"/>
      <c r="T16" s="8"/>
      <c r="U16" s="8"/>
      <c r="V16" s="8"/>
      <c r="AA16" s="8"/>
      <c r="AB16" s="8"/>
      <c r="AC16" s="8"/>
      <c r="AD16" s="8"/>
      <c r="AE16" s="8"/>
      <c r="AF16" s="8"/>
      <c r="AG16" s="8"/>
      <c r="AH16" s="8"/>
      <c r="AI16" s="8"/>
      <c r="AJ16" s="41"/>
      <c r="AK16" s="41"/>
      <c r="AL16" s="41"/>
      <c r="AM16" s="41"/>
      <c r="AN16" s="41"/>
      <c r="AO16" s="41"/>
      <c r="AP16" s="41"/>
      <c r="AQ16" s="9"/>
      <c r="AR16" s="9"/>
      <c r="AS16" s="9"/>
      <c r="AT16" s="9"/>
      <c r="AU16" s="9"/>
      <c r="AV16" s="9"/>
      <c r="AW16" s="9"/>
      <c r="AX16" s="41"/>
      <c r="AY16" s="41"/>
      <c r="AZ16" s="41"/>
      <c r="BA16" s="41"/>
      <c r="BB16" s="41"/>
      <c r="BC16" s="41"/>
      <c r="BD16" s="41"/>
      <c r="BE16" s="9"/>
      <c r="BF16" s="9"/>
      <c r="BG16" s="9"/>
      <c r="BH16" s="9"/>
      <c r="BI16" s="9"/>
      <c r="BM16" s="8"/>
      <c r="BN16" s="8"/>
      <c r="BO16" s="8"/>
      <c r="BP16" s="8"/>
      <c r="BQ16" s="8"/>
      <c r="BR16" s="8"/>
      <c r="BS16" s="8"/>
      <c r="BT16" s="8"/>
      <c r="BU16" s="8"/>
      <c r="CC16" s="9"/>
      <c r="CD16" s="9"/>
      <c r="CE16" s="9"/>
      <c r="CF16" s="9"/>
      <c r="CG16" s="9"/>
      <c r="CH16" s="9"/>
      <c r="CI16" s="9"/>
      <c r="CJ16" s="9"/>
      <c r="CK16" s="9"/>
      <c r="CL16" s="9"/>
      <c r="CM16" s="9"/>
      <c r="CN16" s="9"/>
      <c r="CO16" s="9"/>
      <c r="CP16" s="9"/>
      <c r="CW16" s="8"/>
      <c r="DE16" s="8"/>
      <c r="DK16" s="8"/>
      <c r="DN16" s="8"/>
      <c r="DQ16" s="8"/>
      <c r="DT16" s="8"/>
      <c r="DV16" s="8"/>
      <c r="DW16" s="8"/>
    </row>
    <row r="17" spans="1:127" ht="11.25">
      <c r="A17" s="8"/>
      <c r="B17" s="8"/>
      <c r="C17" s="8"/>
      <c r="D17" s="8"/>
      <c r="E17" s="8"/>
      <c r="F17" s="8"/>
      <c r="G17" s="8"/>
      <c r="H17" s="8"/>
      <c r="I17" s="8"/>
      <c r="J17" s="8"/>
      <c r="K17" s="8"/>
      <c r="L17" s="8"/>
      <c r="M17" s="8"/>
      <c r="N17" s="8"/>
      <c r="O17" s="8"/>
      <c r="P17" s="8"/>
      <c r="Q17" s="8"/>
      <c r="R17" s="8"/>
      <c r="S17" s="8"/>
      <c r="T17" s="8"/>
      <c r="U17" s="8"/>
      <c r="V17" s="8"/>
      <c r="AA17" s="8"/>
      <c r="AB17" s="8"/>
      <c r="AC17" s="8"/>
      <c r="AD17" s="8"/>
      <c r="AE17" s="8"/>
      <c r="AF17" s="8"/>
      <c r="AG17" s="8"/>
      <c r="AH17" s="8"/>
      <c r="AI17" s="8"/>
      <c r="AJ17" s="41"/>
      <c r="AK17" s="41"/>
      <c r="AL17" s="41"/>
      <c r="AM17" s="41"/>
      <c r="AN17" s="41"/>
      <c r="AO17" s="41"/>
      <c r="AP17" s="41"/>
      <c r="AQ17" s="9"/>
      <c r="AR17" s="9"/>
      <c r="AS17" s="9"/>
      <c r="AT17" s="9"/>
      <c r="AU17" s="9"/>
      <c r="AV17" s="9"/>
      <c r="AW17" s="9"/>
      <c r="AX17" s="41"/>
      <c r="AY17" s="41"/>
      <c r="AZ17" s="41"/>
      <c r="BA17" s="41"/>
      <c r="BB17" s="41"/>
      <c r="BC17" s="41"/>
      <c r="BD17" s="41"/>
      <c r="BE17" s="9"/>
      <c r="BF17" s="9"/>
      <c r="BG17" s="9"/>
      <c r="BH17" s="9"/>
      <c r="BI17" s="9"/>
      <c r="BM17" s="8"/>
      <c r="BN17" s="8"/>
      <c r="BO17" s="8"/>
      <c r="BP17" s="8"/>
      <c r="BQ17" s="8"/>
      <c r="BR17" s="8"/>
      <c r="BS17" s="8"/>
      <c r="BT17" s="8"/>
      <c r="BU17" s="8"/>
      <c r="CC17" s="9"/>
      <c r="CD17" s="9"/>
      <c r="CE17" s="9"/>
      <c r="CF17" s="9"/>
      <c r="CG17" s="9"/>
      <c r="CH17" s="9"/>
      <c r="CI17" s="9"/>
      <c r="CJ17" s="9"/>
      <c r="CK17" s="9"/>
      <c r="CL17" s="9"/>
      <c r="CM17" s="9"/>
      <c r="CN17" s="9"/>
      <c r="CO17" s="9"/>
      <c r="CP17" s="9"/>
      <c r="CW17" s="8"/>
      <c r="DE17" s="8"/>
      <c r="DK17" s="8"/>
      <c r="DN17" s="8"/>
      <c r="DQ17" s="8"/>
      <c r="DT17" s="8"/>
      <c r="DV17" s="8"/>
      <c r="DW17" s="8"/>
    </row>
    <row r="18" spans="1:127" ht="11.25">
      <c r="A18" s="8"/>
      <c r="B18" s="8"/>
      <c r="C18" s="8"/>
      <c r="D18" s="8"/>
      <c r="E18" s="8"/>
      <c r="F18" s="8"/>
      <c r="G18" s="8"/>
      <c r="H18" s="8"/>
      <c r="I18" s="8"/>
      <c r="J18" s="8"/>
      <c r="K18" s="8"/>
      <c r="L18" s="8"/>
      <c r="M18" s="8"/>
      <c r="N18" s="8"/>
      <c r="O18" s="8"/>
      <c r="P18" s="8"/>
      <c r="Q18" s="8"/>
      <c r="R18" s="8"/>
      <c r="S18" s="8"/>
      <c r="T18" s="8"/>
      <c r="U18" s="8"/>
      <c r="V18" s="8"/>
      <c r="AA18" s="8"/>
      <c r="AB18" s="8"/>
      <c r="AC18" s="8"/>
      <c r="AD18" s="8"/>
      <c r="AE18" s="8"/>
      <c r="AF18" s="8"/>
      <c r="AG18" s="8"/>
      <c r="AH18" s="8"/>
      <c r="AI18" s="8"/>
      <c r="AJ18" s="41"/>
      <c r="AK18" s="41"/>
      <c r="AL18" s="41"/>
      <c r="AM18" s="41"/>
      <c r="AN18" s="41"/>
      <c r="AO18" s="41"/>
      <c r="AP18" s="41"/>
      <c r="AQ18" s="9"/>
      <c r="AR18" s="9"/>
      <c r="AS18" s="9"/>
      <c r="AT18" s="9"/>
      <c r="AU18" s="9"/>
      <c r="AV18" s="9"/>
      <c r="AW18" s="9"/>
      <c r="AX18" s="41"/>
      <c r="AY18" s="41"/>
      <c r="AZ18" s="41"/>
      <c r="BA18" s="41"/>
      <c r="BB18" s="41"/>
      <c r="BC18" s="41"/>
      <c r="BD18" s="41"/>
      <c r="BE18" s="9"/>
      <c r="BF18" s="9"/>
      <c r="BG18" s="9"/>
      <c r="BH18" s="9"/>
      <c r="BI18" s="9"/>
      <c r="BM18" s="8"/>
      <c r="BN18" s="8"/>
      <c r="BO18" s="8"/>
      <c r="BP18" s="8"/>
      <c r="BQ18" s="8"/>
      <c r="BR18" s="8"/>
      <c r="BS18" s="8"/>
      <c r="BT18" s="8"/>
      <c r="BU18" s="8"/>
      <c r="CC18" s="9"/>
      <c r="CD18" s="9"/>
      <c r="CE18" s="9"/>
      <c r="CF18" s="9"/>
      <c r="CG18" s="9"/>
      <c r="CH18" s="9"/>
      <c r="CI18" s="9"/>
      <c r="CJ18" s="9"/>
      <c r="CK18" s="9"/>
      <c r="CL18" s="9"/>
      <c r="CM18" s="9"/>
      <c r="CN18" s="9"/>
      <c r="CO18" s="9"/>
      <c r="CP18" s="9"/>
      <c r="CW18" s="8"/>
      <c r="DE18" s="8"/>
      <c r="DK18" s="8"/>
      <c r="DN18" s="8"/>
      <c r="DQ18" s="8"/>
      <c r="DT18" s="8"/>
      <c r="DV18" s="8"/>
      <c r="DW18" s="8"/>
    </row>
    <row r="19" spans="1:127" ht="11.25">
      <c r="A19" s="8"/>
      <c r="B19" s="8"/>
      <c r="C19" s="8"/>
      <c r="D19" s="8"/>
      <c r="E19" s="8"/>
      <c r="F19" s="8"/>
      <c r="G19" s="8"/>
      <c r="H19" s="8"/>
      <c r="I19" s="8"/>
      <c r="J19" s="8"/>
      <c r="K19" s="8"/>
      <c r="L19" s="8"/>
      <c r="M19" s="8"/>
      <c r="N19" s="8"/>
      <c r="O19" s="8"/>
      <c r="P19" s="8"/>
      <c r="Q19" s="8"/>
      <c r="R19" s="8"/>
      <c r="S19" s="8"/>
      <c r="T19" s="8"/>
      <c r="U19" s="8"/>
      <c r="V19" s="8"/>
      <c r="AA19" s="8"/>
      <c r="AB19" s="8"/>
      <c r="AC19" s="8"/>
      <c r="AD19" s="8"/>
      <c r="AE19" s="8"/>
      <c r="AF19" s="8"/>
      <c r="AG19" s="8"/>
      <c r="AH19" s="8"/>
      <c r="AI19" s="8"/>
      <c r="AJ19" s="41"/>
      <c r="AK19" s="41"/>
      <c r="AL19" s="41"/>
      <c r="AM19" s="41"/>
      <c r="AN19" s="41"/>
      <c r="AO19" s="41"/>
      <c r="AP19" s="41"/>
      <c r="AQ19" s="9"/>
      <c r="AR19" s="9"/>
      <c r="AS19" s="9"/>
      <c r="AT19" s="9"/>
      <c r="AU19" s="9"/>
      <c r="AV19" s="9"/>
      <c r="AW19" s="9"/>
      <c r="AX19" s="41"/>
      <c r="AY19" s="41"/>
      <c r="AZ19" s="41"/>
      <c r="BA19" s="41"/>
      <c r="BB19" s="41"/>
      <c r="BC19" s="41"/>
      <c r="BD19" s="41"/>
      <c r="BE19" s="9"/>
      <c r="BF19" s="9"/>
      <c r="BG19" s="9"/>
      <c r="BH19" s="9"/>
      <c r="BI19" s="9"/>
      <c r="BM19" s="8"/>
      <c r="BN19" s="8"/>
      <c r="BO19" s="8"/>
      <c r="BP19" s="8"/>
      <c r="BQ19" s="8"/>
      <c r="BR19" s="8"/>
      <c r="BS19" s="8"/>
      <c r="BT19" s="8"/>
      <c r="BU19" s="8"/>
      <c r="CC19" s="9"/>
      <c r="CD19" s="9"/>
      <c r="CE19" s="9"/>
      <c r="CF19" s="9"/>
      <c r="CG19" s="9"/>
      <c r="CH19" s="9"/>
      <c r="CI19" s="9"/>
      <c r="CJ19" s="9"/>
      <c r="CK19" s="9"/>
      <c r="CL19" s="9"/>
      <c r="CM19" s="9"/>
      <c r="CN19" s="9"/>
      <c r="CO19" s="9"/>
      <c r="CP19" s="9"/>
      <c r="CW19" s="8"/>
      <c r="DE19" s="8"/>
      <c r="DK19" s="8"/>
      <c r="DN19" s="8"/>
      <c r="DQ19" s="8"/>
      <c r="DT19" s="8"/>
      <c r="DV19" s="8"/>
      <c r="DW19" s="8"/>
    </row>
    <row r="20" spans="1:127" ht="11.25">
      <c r="A20" s="8"/>
      <c r="B20" s="8"/>
      <c r="C20" s="8"/>
      <c r="D20" s="8"/>
      <c r="E20" s="8"/>
      <c r="F20" s="8"/>
      <c r="G20" s="8"/>
      <c r="H20" s="8"/>
      <c r="I20" s="8"/>
      <c r="J20" s="8"/>
      <c r="K20" s="8"/>
      <c r="L20" s="8"/>
      <c r="M20" s="8"/>
      <c r="N20" s="8"/>
      <c r="O20" s="8"/>
      <c r="P20" s="8"/>
      <c r="Q20" s="8"/>
      <c r="R20" s="8"/>
      <c r="S20" s="8"/>
      <c r="T20" s="8"/>
      <c r="U20" s="8"/>
      <c r="V20" s="8"/>
      <c r="AA20" s="8"/>
      <c r="AB20" s="8"/>
      <c r="AC20" s="8"/>
      <c r="AD20" s="8"/>
      <c r="AE20" s="8"/>
      <c r="AF20" s="8"/>
      <c r="AG20" s="8"/>
      <c r="AH20" s="8"/>
      <c r="AI20" s="8"/>
      <c r="AJ20" s="41"/>
      <c r="AK20" s="41"/>
      <c r="AL20" s="41"/>
      <c r="AM20" s="41"/>
      <c r="AN20" s="41"/>
      <c r="AO20" s="41"/>
      <c r="AP20" s="41"/>
      <c r="AQ20" s="9"/>
      <c r="AR20" s="9"/>
      <c r="AS20" s="9"/>
      <c r="AT20" s="9"/>
      <c r="AU20" s="9"/>
      <c r="AV20" s="9"/>
      <c r="AW20" s="9"/>
      <c r="AX20" s="41"/>
      <c r="AY20" s="41"/>
      <c r="AZ20" s="41"/>
      <c r="BA20" s="41"/>
      <c r="BB20" s="41"/>
      <c r="BC20" s="41"/>
      <c r="BD20" s="41"/>
      <c r="BE20" s="9"/>
      <c r="BF20" s="9"/>
      <c r="BG20" s="9"/>
      <c r="BH20" s="9"/>
      <c r="BI20" s="9"/>
      <c r="BM20" s="8"/>
      <c r="BN20" s="8"/>
      <c r="BO20" s="8"/>
      <c r="BP20" s="8"/>
      <c r="BQ20" s="8"/>
      <c r="BR20" s="8"/>
      <c r="BS20" s="8"/>
      <c r="BT20" s="8"/>
      <c r="BU20" s="8"/>
      <c r="CC20" s="9"/>
      <c r="CD20" s="9"/>
      <c r="CE20" s="9"/>
      <c r="CF20" s="9"/>
      <c r="CG20" s="9"/>
      <c r="CH20" s="9"/>
      <c r="CI20" s="9"/>
      <c r="CJ20" s="9"/>
      <c r="CK20" s="9"/>
      <c r="CL20" s="9"/>
      <c r="CM20" s="9"/>
      <c r="CN20" s="9"/>
      <c r="CO20" s="9"/>
      <c r="CP20" s="9"/>
      <c r="CW20" s="8"/>
      <c r="DE20" s="8"/>
      <c r="DK20" s="8"/>
      <c r="DN20" s="8"/>
      <c r="DQ20" s="8"/>
      <c r="DT20" s="8"/>
      <c r="DV20" s="8"/>
      <c r="DW20" s="8"/>
    </row>
    <row r="21" spans="1:127" ht="11.25">
      <c r="A21" s="8"/>
      <c r="B21" s="8"/>
      <c r="C21" s="8"/>
      <c r="D21" s="8"/>
      <c r="E21" s="8"/>
      <c r="F21" s="8"/>
      <c r="G21" s="8"/>
      <c r="H21" s="8"/>
      <c r="I21" s="8"/>
      <c r="J21" s="8"/>
      <c r="K21" s="8"/>
      <c r="L21" s="8"/>
      <c r="M21" s="8"/>
      <c r="N21" s="8"/>
      <c r="O21" s="8"/>
      <c r="P21" s="8"/>
      <c r="Q21" s="8"/>
      <c r="R21" s="8"/>
      <c r="S21" s="8"/>
      <c r="T21" s="8"/>
      <c r="U21" s="8"/>
      <c r="V21" s="8"/>
      <c r="AA21" s="8"/>
      <c r="AB21" s="8"/>
      <c r="AC21" s="8"/>
      <c r="AD21" s="8"/>
      <c r="AE21" s="8"/>
      <c r="AF21" s="8"/>
      <c r="AG21" s="8"/>
      <c r="AH21" s="8"/>
      <c r="AI21" s="8"/>
      <c r="AJ21" s="9"/>
      <c r="AK21" s="9"/>
      <c r="AL21" s="9"/>
      <c r="AM21" s="9"/>
      <c r="AN21" s="9"/>
      <c r="AO21" s="9"/>
      <c r="AP21" s="9"/>
      <c r="AQ21" s="9"/>
      <c r="AR21" s="9"/>
      <c r="AS21" s="9"/>
      <c r="AT21" s="9"/>
      <c r="AU21" s="9"/>
      <c r="AV21" s="9"/>
      <c r="AW21" s="9"/>
      <c r="AX21" s="41"/>
      <c r="AY21" s="41"/>
      <c r="AZ21" s="41"/>
      <c r="BA21" s="41"/>
      <c r="BB21" s="41"/>
      <c r="BC21" s="41"/>
      <c r="BD21" s="41"/>
      <c r="BE21" s="9"/>
      <c r="BF21" s="9"/>
      <c r="BG21" s="9"/>
      <c r="BH21" s="9"/>
      <c r="BI21" s="9"/>
      <c r="BM21" s="8"/>
      <c r="BN21" s="8"/>
      <c r="BO21" s="8"/>
      <c r="BP21" s="8"/>
      <c r="BQ21" s="8"/>
      <c r="BR21" s="8"/>
      <c r="BS21" s="8"/>
      <c r="BT21" s="8"/>
      <c r="BU21" s="8"/>
      <c r="CC21" s="9"/>
      <c r="CD21" s="9"/>
      <c r="CE21" s="9"/>
      <c r="CF21" s="9"/>
      <c r="CG21" s="9"/>
      <c r="CH21" s="9"/>
      <c r="CI21" s="9"/>
      <c r="CJ21" s="9"/>
      <c r="CK21" s="9"/>
      <c r="CL21" s="9"/>
      <c r="CM21" s="9"/>
      <c r="CN21" s="9"/>
      <c r="CO21" s="9"/>
      <c r="CP21" s="9"/>
      <c r="CW21" s="8"/>
      <c r="DE21" s="8"/>
      <c r="DK21" s="8"/>
      <c r="DN21" s="8"/>
      <c r="DQ21" s="8"/>
      <c r="DT21" s="8"/>
      <c r="DV21" s="8"/>
      <c r="DW21" s="8"/>
    </row>
    <row r="22" spans="1:127" ht="11.25">
      <c r="A22" s="8"/>
      <c r="B22" s="8"/>
      <c r="C22" s="8"/>
      <c r="D22" s="8"/>
      <c r="E22" s="8"/>
      <c r="F22" s="8"/>
      <c r="G22" s="8"/>
      <c r="H22" s="8"/>
      <c r="I22" s="8"/>
      <c r="J22" s="8"/>
      <c r="K22" s="8"/>
      <c r="L22" s="8"/>
      <c r="M22" s="8"/>
      <c r="N22" s="8"/>
      <c r="O22" s="8"/>
      <c r="P22" s="8"/>
      <c r="Q22" s="8"/>
      <c r="R22" s="8"/>
      <c r="S22" s="8"/>
      <c r="T22" s="8"/>
      <c r="U22" s="8"/>
      <c r="V22" s="8"/>
      <c r="AA22" s="8"/>
      <c r="AB22" s="8"/>
      <c r="AC22" s="8"/>
      <c r="AD22" s="8"/>
      <c r="AE22" s="8"/>
      <c r="AF22" s="8"/>
      <c r="AG22" s="8"/>
      <c r="AH22" s="8"/>
      <c r="AI22" s="8"/>
      <c r="AJ22" s="9"/>
      <c r="AK22" s="9"/>
      <c r="AL22" s="9"/>
      <c r="AM22" s="9"/>
      <c r="AN22" s="9"/>
      <c r="AO22" s="9"/>
      <c r="AP22" s="9"/>
      <c r="AQ22" s="9"/>
      <c r="AR22" s="9"/>
      <c r="AS22" s="9"/>
      <c r="AT22" s="9"/>
      <c r="AU22" s="9"/>
      <c r="AV22" s="9"/>
      <c r="AW22" s="9"/>
      <c r="AX22" s="41"/>
      <c r="AY22" s="41"/>
      <c r="AZ22" s="41"/>
      <c r="BA22" s="41"/>
      <c r="BB22" s="41"/>
      <c r="BC22" s="41"/>
      <c r="BD22" s="41"/>
      <c r="BE22" s="9"/>
      <c r="BF22" s="9"/>
      <c r="BG22" s="9"/>
      <c r="BH22" s="9"/>
      <c r="BI22" s="9"/>
      <c r="BM22" s="8"/>
      <c r="BN22" s="8"/>
      <c r="BO22" s="8"/>
      <c r="BP22" s="8"/>
      <c r="BQ22" s="8"/>
      <c r="BR22" s="8"/>
      <c r="BS22" s="8"/>
      <c r="BT22" s="8"/>
      <c r="BU22" s="8"/>
      <c r="CC22" s="9"/>
      <c r="CD22" s="9"/>
      <c r="CE22" s="9"/>
      <c r="CF22" s="9"/>
      <c r="CG22" s="9"/>
      <c r="CH22" s="9"/>
      <c r="CI22" s="9"/>
      <c r="CJ22" s="9"/>
      <c r="CK22" s="9"/>
      <c r="CL22" s="9"/>
      <c r="CM22" s="9"/>
      <c r="CN22" s="9"/>
      <c r="CO22" s="9"/>
      <c r="CP22" s="9"/>
      <c r="CW22" s="8"/>
      <c r="DE22" s="8"/>
      <c r="DK22" s="8"/>
      <c r="DN22" s="8"/>
      <c r="DQ22" s="8"/>
      <c r="DT22" s="8"/>
      <c r="DV22" s="8"/>
      <c r="DW22" s="8"/>
    </row>
    <row r="23" spans="1:127" ht="11.25">
      <c r="A23" s="8"/>
      <c r="B23" s="8"/>
      <c r="C23" s="8"/>
      <c r="D23" s="8"/>
      <c r="E23" s="8"/>
      <c r="F23" s="8"/>
      <c r="G23" s="8"/>
      <c r="H23" s="8"/>
      <c r="I23" s="8"/>
      <c r="J23" s="8"/>
      <c r="K23" s="8"/>
      <c r="L23" s="8"/>
      <c r="M23" s="8"/>
      <c r="N23" s="8"/>
      <c r="O23" s="8"/>
      <c r="P23" s="8"/>
      <c r="Q23" s="8"/>
      <c r="R23" s="8"/>
      <c r="S23" s="8"/>
      <c r="T23" s="8"/>
      <c r="U23" s="8"/>
      <c r="V23" s="8"/>
      <c r="AA23" s="8"/>
      <c r="AB23" s="8"/>
      <c r="AC23" s="8"/>
      <c r="AD23" s="8"/>
      <c r="AE23" s="8"/>
      <c r="AF23" s="8"/>
      <c r="AG23" s="8"/>
      <c r="AH23" s="8"/>
      <c r="AI23" s="8"/>
      <c r="AJ23" s="9"/>
      <c r="AK23" s="9"/>
      <c r="AL23" s="9"/>
      <c r="AM23" s="9"/>
      <c r="AN23" s="9"/>
      <c r="AO23" s="9"/>
      <c r="AP23" s="9"/>
      <c r="AQ23" s="9"/>
      <c r="AR23" s="9"/>
      <c r="AS23" s="9"/>
      <c r="AT23" s="9"/>
      <c r="AU23" s="9"/>
      <c r="AV23" s="9"/>
      <c r="AW23" s="9"/>
      <c r="AX23" s="41"/>
      <c r="AY23" s="41"/>
      <c r="AZ23" s="41"/>
      <c r="BA23" s="41"/>
      <c r="BB23" s="41"/>
      <c r="BC23" s="41"/>
      <c r="BD23" s="41"/>
      <c r="BE23" s="9"/>
      <c r="BF23" s="9"/>
      <c r="BG23" s="9"/>
      <c r="BH23" s="9"/>
      <c r="BI23" s="9"/>
      <c r="BM23" s="8"/>
      <c r="BN23" s="8"/>
      <c r="BO23" s="8"/>
      <c r="BP23" s="8"/>
      <c r="BQ23" s="8"/>
      <c r="BR23" s="8"/>
      <c r="BS23" s="8"/>
      <c r="BT23" s="8"/>
      <c r="BU23" s="8"/>
      <c r="CC23" s="9"/>
      <c r="CD23" s="9"/>
      <c r="CE23" s="9"/>
      <c r="CF23" s="9"/>
      <c r="CG23" s="9"/>
      <c r="CH23" s="9"/>
      <c r="CI23" s="9"/>
      <c r="CJ23" s="9"/>
      <c r="CK23" s="9"/>
      <c r="CL23" s="9"/>
      <c r="CM23" s="9"/>
      <c r="CN23" s="9"/>
      <c r="CO23" s="9"/>
      <c r="CP23" s="9"/>
      <c r="CW23" s="8"/>
      <c r="DE23" s="8"/>
      <c r="DK23" s="8"/>
      <c r="DN23" s="8"/>
      <c r="DQ23" s="8"/>
      <c r="DT23" s="8"/>
      <c r="DV23" s="8"/>
      <c r="DW23" s="8"/>
    </row>
    <row r="24" spans="1:127" ht="11.25">
      <c r="A24" s="8"/>
      <c r="B24" s="8"/>
      <c r="C24" s="8"/>
      <c r="D24" s="8"/>
      <c r="E24" s="8"/>
      <c r="F24" s="8"/>
      <c r="G24" s="8"/>
      <c r="H24" s="8"/>
      <c r="I24" s="8"/>
      <c r="J24" s="8"/>
      <c r="K24" s="8"/>
      <c r="L24" s="8"/>
      <c r="M24" s="8"/>
      <c r="N24" s="8"/>
      <c r="O24" s="8"/>
      <c r="P24" s="8"/>
      <c r="Q24" s="8"/>
      <c r="R24" s="8"/>
      <c r="S24" s="8"/>
      <c r="T24" s="8"/>
      <c r="U24" s="8"/>
      <c r="V24" s="8"/>
      <c r="AA24" s="8"/>
      <c r="AB24" s="8"/>
      <c r="AC24" s="8"/>
      <c r="AD24" s="8"/>
      <c r="AE24" s="8"/>
      <c r="AF24" s="8"/>
      <c r="AG24" s="8"/>
      <c r="AH24" s="8"/>
      <c r="AI24" s="8"/>
      <c r="AJ24" s="9"/>
      <c r="AK24" s="9"/>
      <c r="AL24" s="9"/>
      <c r="AM24" s="9"/>
      <c r="AN24" s="9"/>
      <c r="AO24" s="9"/>
      <c r="AP24" s="9"/>
      <c r="AQ24" s="9"/>
      <c r="AR24" s="9"/>
      <c r="AS24" s="9"/>
      <c r="AT24" s="9"/>
      <c r="AU24" s="9"/>
      <c r="AV24" s="9"/>
      <c r="AW24" s="9"/>
      <c r="AX24" s="41"/>
      <c r="AY24" s="41"/>
      <c r="AZ24" s="41"/>
      <c r="BA24" s="41"/>
      <c r="BB24" s="41"/>
      <c r="BC24" s="41"/>
      <c r="BD24" s="41"/>
      <c r="BE24" s="9"/>
      <c r="BF24" s="9"/>
      <c r="BG24" s="9"/>
      <c r="BH24" s="9"/>
      <c r="BI24" s="9"/>
      <c r="BM24" s="8"/>
      <c r="BN24" s="8"/>
      <c r="BO24" s="8"/>
      <c r="BP24" s="8"/>
      <c r="BQ24" s="8"/>
      <c r="BR24" s="8"/>
      <c r="BS24" s="8"/>
      <c r="BT24" s="8"/>
      <c r="BU24" s="8"/>
      <c r="CC24" s="9"/>
      <c r="CD24" s="9"/>
      <c r="CE24" s="9"/>
      <c r="CF24" s="9"/>
      <c r="CG24" s="9"/>
      <c r="CH24" s="9"/>
      <c r="CI24" s="9"/>
      <c r="CJ24" s="9"/>
      <c r="CK24" s="9"/>
      <c r="CL24" s="9"/>
      <c r="CM24" s="9"/>
      <c r="CN24" s="9"/>
      <c r="CO24" s="9"/>
      <c r="CP24" s="9"/>
      <c r="CW24" s="8"/>
      <c r="DE24" s="8"/>
      <c r="DK24" s="8"/>
      <c r="DN24" s="8"/>
      <c r="DQ24" s="8"/>
      <c r="DT24" s="8"/>
      <c r="DV24" s="8"/>
      <c r="DW24" s="8"/>
    </row>
    <row r="25" spans="1:127" ht="11.25">
      <c r="A25" s="8"/>
      <c r="B25" s="8"/>
      <c r="C25" s="8"/>
      <c r="D25" s="8"/>
      <c r="E25" s="8"/>
      <c r="F25" s="8"/>
      <c r="G25" s="8"/>
      <c r="H25" s="8"/>
      <c r="I25" s="8"/>
      <c r="J25" s="8"/>
      <c r="K25" s="8"/>
      <c r="L25" s="8"/>
      <c r="M25" s="8"/>
      <c r="N25" s="8"/>
      <c r="O25" s="8"/>
      <c r="P25" s="8"/>
      <c r="Q25" s="8"/>
      <c r="R25" s="8"/>
      <c r="S25" s="8"/>
      <c r="T25" s="8"/>
      <c r="U25" s="8"/>
      <c r="V25" s="8"/>
      <c r="AA25" s="8"/>
      <c r="AB25" s="8"/>
      <c r="AC25" s="8"/>
      <c r="AD25" s="8"/>
      <c r="AE25" s="8"/>
      <c r="AF25" s="8"/>
      <c r="AG25" s="8"/>
      <c r="AH25" s="8"/>
      <c r="AI25" s="8"/>
      <c r="AJ25" s="9"/>
      <c r="AK25" s="9"/>
      <c r="AL25" s="9"/>
      <c r="AM25" s="9"/>
      <c r="AN25" s="9"/>
      <c r="AO25" s="9"/>
      <c r="AP25" s="9"/>
      <c r="AQ25" s="9"/>
      <c r="AR25" s="9"/>
      <c r="AS25" s="9"/>
      <c r="AT25" s="9"/>
      <c r="AU25" s="9"/>
      <c r="AV25" s="9"/>
      <c r="AW25" s="9"/>
      <c r="AX25" s="41"/>
      <c r="AY25" s="41"/>
      <c r="AZ25" s="41"/>
      <c r="BA25" s="41"/>
      <c r="BB25" s="41"/>
      <c r="BC25" s="41"/>
      <c r="BD25" s="41"/>
      <c r="BE25" s="9"/>
      <c r="BF25" s="9"/>
      <c r="BG25" s="9"/>
      <c r="BH25" s="9"/>
      <c r="BI25" s="9"/>
      <c r="BM25" s="8"/>
      <c r="BN25" s="8"/>
      <c r="BO25" s="8"/>
      <c r="BP25" s="8"/>
      <c r="BQ25" s="8"/>
      <c r="BR25" s="8"/>
      <c r="BS25" s="8"/>
      <c r="BT25" s="8"/>
      <c r="BU25" s="8"/>
      <c r="CC25" s="9"/>
      <c r="CD25" s="9"/>
      <c r="CE25" s="9"/>
      <c r="CF25" s="9"/>
      <c r="CG25" s="9"/>
      <c r="CH25" s="9"/>
      <c r="CI25" s="9"/>
      <c r="CJ25" s="9"/>
      <c r="CK25" s="9"/>
      <c r="CL25" s="9"/>
      <c r="CM25" s="9"/>
      <c r="CN25" s="9"/>
      <c r="CO25" s="9"/>
      <c r="CP25" s="9"/>
      <c r="CW25" s="8"/>
      <c r="DE25" s="8"/>
      <c r="DK25" s="8"/>
      <c r="DN25" s="8"/>
      <c r="DQ25" s="8"/>
      <c r="DT25" s="8"/>
      <c r="DV25" s="8"/>
      <c r="DW25" s="8"/>
    </row>
    <row r="26" spans="1:127" ht="11.25">
      <c r="A26" s="8"/>
      <c r="B26" s="8"/>
      <c r="C26" s="8"/>
      <c r="D26" s="8"/>
      <c r="E26" s="8"/>
      <c r="F26" s="8"/>
      <c r="G26" s="8"/>
      <c r="H26" s="8"/>
      <c r="I26" s="8"/>
      <c r="J26" s="8"/>
      <c r="K26" s="8"/>
      <c r="L26" s="8"/>
      <c r="M26" s="8"/>
      <c r="N26" s="8"/>
      <c r="O26" s="8"/>
      <c r="P26" s="8"/>
      <c r="Q26" s="8"/>
      <c r="R26" s="8"/>
      <c r="S26" s="8"/>
      <c r="T26" s="8"/>
      <c r="U26" s="8"/>
      <c r="V26" s="8"/>
      <c r="AA26" s="8"/>
      <c r="AB26" s="8"/>
      <c r="AC26" s="8"/>
      <c r="AD26" s="8"/>
      <c r="AE26" s="8"/>
      <c r="AF26" s="8"/>
      <c r="AG26" s="8"/>
      <c r="AH26" s="8"/>
      <c r="AI26" s="8"/>
      <c r="AJ26" s="9"/>
      <c r="AK26" s="9"/>
      <c r="AL26" s="9"/>
      <c r="AM26" s="9"/>
      <c r="AN26" s="9"/>
      <c r="AO26" s="9"/>
      <c r="AP26" s="9"/>
      <c r="AQ26" s="9"/>
      <c r="AR26" s="9"/>
      <c r="AS26" s="9"/>
      <c r="AT26" s="9"/>
      <c r="AU26" s="9"/>
      <c r="AV26" s="9"/>
      <c r="AW26" s="9"/>
      <c r="AX26" s="41"/>
      <c r="AY26" s="41"/>
      <c r="AZ26" s="41"/>
      <c r="BA26" s="41"/>
      <c r="BB26" s="41"/>
      <c r="BC26" s="41"/>
      <c r="BD26" s="41"/>
      <c r="BE26" s="9"/>
      <c r="BF26" s="9"/>
      <c r="BG26" s="9"/>
      <c r="BH26" s="9"/>
      <c r="BI26" s="9"/>
      <c r="BM26" s="8"/>
      <c r="BN26" s="8"/>
      <c r="BO26" s="8"/>
      <c r="BP26" s="8"/>
      <c r="BQ26" s="8"/>
      <c r="BR26" s="8"/>
      <c r="BS26" s="8"/>
      <c r="BT26" s="8"/>
      <c r="BU26" s="8"/>
      <c r="CC26" s="9"/>
      <c r="CD26" s="9"/>
      <c r="CE26" s="9"/>
      <c r="CF26" s="9"/>
      <c r="CG26" s="9"/>
      <c r="CH26" s="9"/>
      <c r="CI26" s="9"/>
      <c r="CJ26" s="9"/>
      <c r="CK26" s="9"/>
      <c r="CL26" s="9"/>
      <c r="CM26" s="9"/>
      <c r="CN26" s="9"/>
      <c r="CO26" s="9"/>
      <c r="CP26" s="9"/>
      <c r="CW26" s="8"/>
      <c r="DE26" s="8"/>
      <c r="DK26" s="8"/>
      <c r="DN26" s="8"/>
      <c r="DQ26" s="8"/>
      <c r="DT26" s="8"/>
      <c r="DV26" s="8"/>
      <c r="DW26" s="8"/>
    </row>
    <row r="27" spans="1:127" ht="11.25">
      <c r="A27" s="8"/>
      <c r="B27" s="8"/>
      <c r="C27" s="8"/>
      <c r="D27" s="8"/>
      <c r="E27" s="8"/>
      <c r="F27" s="8"/>
      <c r="G27" s="8"/>
      <c r="H27" s="8"/>
      <c r="I27" s="8"/>
      <c r="J27" s="8"/>
      <c r="K27" s="8"/>
      <c r="L27" s="8"/>
      <c r="M27" s="8"/>
      <c r="N27" s="8"/>
      <c r="O27" s="8"/>
      <c r="P27" s="8"/>
      <c r="Q27" s="8"/>
      <c r="R27" s="8"/>
      <c r="S27" s="8"/>
      <c r="T27" s="8"/>
      <c r="U27" s="8"/>
      <c r="V27" s="8"/>
      <c r="AA27" s="8"/>
      <c r="AB27" s="8"/>
      <c r="AC27" s="8"/>
      <c r="AD27" s="8"/>
      <c r="AE27" s="8"/>
      <c r="AF27" s="8"/>
      <c r="AG27" s="8"/>
      <c r="AH27" s="8"/>
      <c r="AI27" s="8"/>
      <c r="AJ27" s="9"/>
      <c r="AK27" s="9"/>
      <c r="AL27" s="9"/>
      <c r="AM27" s="9"/>
      <c r="AN27" s="9"/>
      <c r="AO27" s="9"/>
      <c r="AP27" s="9"/>
      <c r="AQ27" s="9"/>
      <c r="AR27" s="9"/>
      <c r="AS27" s="9"/>
      <c r="AT27" s="9"/>
      <c r="AU27" s="9"/>
      <c r="AV27" s="9"/>
      <c r="AW27" s="9"/>
      <c r="AX27" s="41"/>
      <c r="AY27" s="41"/>
      <c r="AZ27" s="41"/>
      <c r="BA27" s="41"/>
      <c r="BB27" s="41"/>
      <c r="BC27" s="41"/>
      <c r="BD27" s="41"/>
      <c r="BE27" s="9"/>
      <c r="BF27" s="9"/>
      <c r="BG27" s="9"/>
      <c r="BH27" s="9"/>
      <c r="BI27" s="9"/>
      <c r="BM27" s="8"/>
      <c r="BN27" s="8"/>
      <c r="BO27" s="8"/>
      <c r="BP27" s="8"/>
      <c r="BQ27" s="8"/>
      <c r="BR27" s="8"/>
      <c r="BS27" s="8"/>
      <c r="BT27" s="8"/>
      <c r="BU27" s="8"/>
      <c r="CC27" s="9"/>
      <c r="CD27" s="9"/>
      <c r="CE27" s="9"/>
      <c r="CF27" s="9"/>
      <c r="CG27" s="9"/>
      <c r="CH27" s="9"/>
      <c r="CI27" s="9"/>
      <c r="CJ27" s="9"/>
      <c r="CK27" s="9"/>
      <c r="CL27" s="9"/>
      <c r="CM27" s="9"/>
      <c r="CN27" s="9"/>
      <c r="CO27" s="9"/>
      <c r="CP27" s="9"/>
      <c r="CW27" s="8"/>
      <c r="DE27" s="8"/>
      <c r="DK27" s="8"/>
      <c r="DN27" s="8"/>
      <c r="DQ27" s="8"/>
      <c r="DT27" s="8"/>
      <c r="DV27" s="8"/>
      <c r="DW27" s="8"/>
    </row>
    <row r="28" spans="1:127" ht="11.25">
      <c r="A28" s="8"/>
      <c r="B28" s="8"/>
      <c r="C28" s="8"/>
      <c r="D28" s="8"/>
      <c r="E28" s="8"/>
      <c r="F28" s="8"/>
      <c r="G28" s="8"/>
      <c r="H28" s="8"/>
      <c r="I28" s="8"/>
      <c r="J28" s="8"/>
      <c r="K28" s="8"/>
      <c r="L28" s="8"/>
      <c r="M28" s="8"/>
      <c r="N28" s="8"/>
      <c r="O28" s="8"/>
      <c r="P28" s="8"/>
      <c r="Q28" s="8"/>
      <c r="R28" s="8"/>
      <c r="S28" s="8"/>
      <c r="T28" s="8"/>
      <c r="U28" s="8"/>
      <c r="V28" s="8"/>
      <c r="AA28" s="8"/>
      <c r="AB28" s="8"/>
      <c r="AC28" s="8"/>
      <c r="AD28" s="8"/>
      <c r="AE28" s="8"/>
      <c r="AF28" s="8"/>
      <c r="AG28" s="8"/>
      <c r="AH28" s="8"/>
      <c r="AI28" s="8"/>
      <c r="AJ28" s="9"/>
      <c r="AK28" s="9"/>
      <c r="AL28" s="9"/>
      <c r="AM28" s="9"/>
      <c r="AN28" s="9"/>
      <c r="AO28" s="9"/>
      <c r="AP28" s="9"/>
      <c r="AQ28" s="9"/>
      <c r="AR28" s="9"/>
      <c r="AS28" s="9"/>
      <c r="AT28" s="9"/>
      <c r="AU28" s="9"/>
      <c r="AV28" s="9"/>
      <c r="AW28" s="9"/>
      <c r="AX28" s="41"/>
      <c r="AY28" s="41"/>
      <c r="AZ28" s="41"/>
      <c r="BA28" s="41"/>
      <c r="BB28" s="41"/>
      <c r="BC28" s="41"/>
      <c r="BD28" s="41"/>
      <c r="BE28" s="9"/>
      <c r="BF28" s="9"/>
      <c r="BG28" s="9"/>
      <c r="BH28" s="9"/>
      <c r="BI28" s="9"/>
      <c r="BM28" s="8"/>
      <c r="BN28" s="8"/>
      <c r="BO28" s="8"/>
      <c r="BP28" s="8"/>
      <c r="BQ28" s="8"/>
      <c r="BR28" s="8"/>
      <c r="BS28" s="8"/>
      <c r="BT28" s="8"/>
      <c r="BU28" s="8"/>
      <c r="CC28" s="9"/>
      <c r="CD28" s="9"/>
      <c r="CE28" s="9"/>
      <c r="CF28" s="9"/>
      <c r="CG28" s="9"/>
      <c r="CH28" s="9"/>
      <c r="CI28" s="9"/>
      <c r="CJ28" s="9"/>
      <c r="CK28" s="9"/>
      <c r="CL28" s="9"/>
      <c r="CM28" s="9"/>
      <c r="CN28" s="9"/>
      <c r="CO28" s="9"/>
      <c r="CP28" s="9"/>
      <c r="CW28" s="8"/>
      <c r="DE28" s="8"/>
      <c r="DK28" s="8"/>
      <c r="DN28" s="8"/>
      <c r="DQ28" s="8"/>
      <c r="DT28" s="8"/>
      <c r="DV28" s="8"/>
      <c r="DW28" s="8"/>
    </row>
    <row r="29" spans="1:127" ht="11.25">
      <c r="A29" s="8"/>
      <c r="B29" s="8"/>
      <c r="C29" s="8"/>
      <c r="D29" s="8"/>
      <c r="E29" s="8"/>
      <c r="F29" s="8"/>
      <c r="G29" s="8"/>
      <c r="H29" s="8"/>
      <c r="I29" s="8"/>
      <c r="J29" s="8"/>
      <c r="K29" s="8"/>
      <c r="L29" s="8"/>
      <c r="M29" s="8"/>
      <c r="N29" s="8"/>
      <c r="O29" s="8"/>
      <c r="P29" s="8"/>
      <c r="Q29" s="8"/>
      <c r="R29" s="8"/>
      <c r="S29" s="8"/>
      <c r="T29" s="8"/>
      <c r="U29" s="8"/>
      <c r="V29" s="8"/>
      <c r="AA29" s="8"/>
      <c r="AB29" s="8"/>
      <c r="AC29" s="8"/>
      <c r="AD29" s="8"/>
      <c r="AE29" s="8"/>
      <c r="AF29" s="8"/>
      <c r="AG29" s="8"/>
      <c r="AH29" s="8"/>
      <c r="AI29" s="8"/>
      <c r="AJ29" s="9"/>
      <c r="AK29" s="9"/>
      <c r="AL29" s="9"/>
      <c r="AM29" s="9"/>
      <c r="AN29" s="9"/>
      <c r="AO29" s="9"/>
      <c r="AP29" s="9"/>
      <c r="AQ29" s="9"/>
      <c r="AR29" s="9"/>
      <c r="AS29" s="9"/>
      <c r="AT29" s="9"/>
      <c r="AU29" s="9"/>
      <c r="AV29" s="9"/>
      <c r="AW29" s="9"/>
      <c r="AX29" s="41"/>
      <c r="AY29" s="41"/>
      <c r="AZ29" s="41"/>
      <c r="BA29" s="41"/>
      <c r="BB29" s="41"/>
      <c r="BC29" s="41"/>
      <c r="BD29" s="41"/>
      <c r="BE29" s="9"/>
      <c r="BF29" s="9"/>
      <c r="BG29" s="9"/>
      <c r="BH29" s="9"/>
      <c r="BI29" s="9"/>
      <c r="BM29" s="8"/>
      <c r="BN29" s="8"/>
      <c r="BO29" s="8"/>
      <c r="BP29" s="8"/>
      <c r="BQ29" s="8"/>
      <c r="BR29" s="8"/>
      <c r="BS29" s="8"/>
      <c r="BT29" s="8"/>
      <c r="BU29" s="8"/>
      <c r="CC29" s="9"/>
      <c r="CD29" s="9"/>
      <c r="CE29" s="9"/>
      <c r="CF29" s="9"/>
      <c r="CG29" s="9"/>
      <c r="CH29" s="9"/>
      <c r="CI29" s="9"/>
      <c r="CJ29" s="9"/>
      <c r="CK29" s="9"/>
      <c r="CL29" s="9"/>
      <c r="CM29" s="9"/>
      <c r="CN29" s="9"/>
      <c r="CO29" s="9"/>
      <c r="CP29" s="9"/>
      <c r="CW29" s="8"/>
      <c r="DE29" s="8"/>
      <c r="DK29" s="8"/>
      <c r="DN29" s="8"/>
      <c r="DQ29" s="8"/>
      <c r="DT29" s="8"/>
      <c r="DV29" s="8"/>
      <c r="DW29" s="8"/>
    </row>
    <row r="30" spans="1:127" ht="11.25">
      <c r="A30" s="8"/>
      <c r="B30" s="8"/>
      <c r="C30" s="8"/>
      <c r="D30" s="8"/>
      <c r="E30" s="8"/>
      <c r="F30" s="8"/>
      <c r="G30" s="8"/>
      <c r="H30" s="8"/>
      <c r="I30" s="8"/>
      <c r="J30" s="8"/>
      <c r="K30" s="8"/>
      <c r="L30" s="8"/>
      <c r="M30" s="8"/>
      <c r="N30" s="8"/>
      <c r="O30" s="8"/>
      <c r="P30" s="8"/>
      <c r="Q30" s="8"/>
      <c r="R30" s="8"/>
      <c r="S30" s="8"/>
      <c r="T30" s="8"/>
      <c r="U30" s="8"/>
      <c r="V30" s="8"/>
      <c r="AA30" s="8"/>
      <c r="AB30" s="8"/>
      <c r="AC30" s="8"/>
      <c r="AD30" s="8"/>
      <c r="AE30" s="8"/>
      <c r="AF30" s="8"/>
      <c r="AG30" s="8"/>
      <c r="AH30" s="8"/>
      <c r="AI30" s="8"/>
      <c r="AJ30" s="9"/>
      <c r="AK30" s="9"/>
      <c r="AL30" s="9"/>
      <c r="AM30" s="9"/>
      <c r="AN30" s="9"/>
      <c r="AO30" s="9"/>
      <c r="AP30" s="9"/>
      <c r="AQ30" s="9"/>
      <c r="AR30" s="9"/>
      <c r="AS30" s="9"/>
      <c r="AT30" s="9"/>
      <c r="AU30" s="9"/>
      <c r="AV30" s="9"/>
      <c r="AW30" s="9"/>
      <c r="AX30" s="41"/>
      <c r="AY30" s="41"/>
      <c r="AZ30" s="41"/>
      <c r="BA30" s="41"/>
      <c r="BB30" s="41"/>
      <c r="BC30" s="41"/>
      <c r="BD30" s="41"/>
      <c r="BE30" s="9"/>
      <c r="BF30" s="9"/>
      <c r="BG30" s="9"/>
      <c r="BH30" s="9"/>
      <c r="BI30" s="9"/>
      <c r="BM30" s="8"/>
      <c r="BN30" s="8"/>
      <c r="BO30" s="8"/>
      <c r="BP30" s="8"/>
      <c r="BQ30" s="8"/>
      <c r="BR30" s="8"/>
      <c r="BS30" s="8"/>
      <c r="BT30" s="8"/>
      <c r="BU30" s="8"/>
      <c r="CC30" s="9"/>
      <c r="CD30" s="9"/>
      <c r="CE30" s="9"/>
      <c r="CF30" s="9"/>
      <c r="CG30" s="9"/>
      <c r="CH30" s="9"/>
      <c r="CI30" s="9"/>
      <c r="CJ30" s="9"/>
      <c r="CK30" s="9"/>
      <c r="CL30" s="9"/>
      <c r="CM30" s="9"/>
      <c r="CN30" s="9"/>
      <c r="CO30" s="9"/>
      <c r="CP30" s="9"/>
      <c r="CW30" s="8"/>
      <c r="DE30" s="8"/>
      <c r="DK30" s="8"/>
      <c r="DN30" s="8"/>
      <c r="DQ30" s="8"/>
      <c r="DT30" s="8"/>
      <c r="DV30" s="8"/>
      <c r="DW30" s="8"/>
    </row>
    <row r="31" spans="1:127" ht="11.25">
      <c r="A31" s="8"/>
      <c r="B31" s="8"/>
      <c r="C31" s="8"/>
      <c r="D31" s="8"/>
      <c r="E31" s="8"/>
      <c r="F31" s="8"/>
      <c r="G31" s="8"/>
      <c r="H31" s="8"/>
      <c r="I31" s="8"/>
      <c r="J31" s="8"/>
      <c r="K31" s="8"/>
      <c r="L31" s="8"/>
      <c r="M31" s="8"/>
      <c r="N31" s="8"/>
      <c r="O31" s="8"/>
      <c r="P31" s="8"/>
      <c r="Q31" s="8"/>
      <c r="R31" s="8"/>
      <c r="S31" s="8"/>
      <c r="T31" s="8"/>
      <c r="U31" s="8"/>
      <c r="V31" s="8"/>
      <c r="AA31" s="8"/>
      <c r="AB31" s="8"/>
      <c r="AC31" s="8"/>
      <c r="AD31" s="8"/>
      <c r="AE31" s="8"/>
      <c r="AF31" s="8"/>
      <c r="AG31" s="8"/>
      <c r="AH31" s="8"/>
      <c r="AI31" s="8"/>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M31" s="8"/>
      <c r="BN31" s="8"/>
      <c r="BO31" s="8"/>
      <c r="BP31" s="8"/>
      <c r="BQ31" s="8"/>
      <c r="BR31" s="8"/>
      <c r="BS31" s="8"/>
      <c r="BT31" s="8"/>
      <c r="BU31" s="8"/>
      <c r="CC31" s="9"/>
      <c r="CD31" s="9"/>
      <c r="CE31" s="9"/>
      <c r="CF31" s="9"/>
      <c r="CG31" s="9"/>
      <c r="CH31" s="9"/>
      <c r="CI31" s="9"/>
      <c r="CJ31" s="9"/>
      <c r="CK31" s="9"/>
      <c r="CL31" s="9"/>
      <c r="CM31" s="9"/>
      <c r="CN31" s="9"/>
      <c r="CO31" s="9"/>
      <c r="CP31" s="9"/>
      <c r="CW31" s="8"/>
      <c r="DE31" s="8"/>
      <c r="DK31" s="8"/>
      <c r="DN31" s="8"/>
      <c r="DQ31" s="8"/>
      <c r="DT31" s="8"/>
      <c r="DV31" s="8"/>
      <c r="DW31" s="8"/>
    </row>
    <row r="32" spans="36:94" ht="11.25">
      <c r="AJ32" s="62"/>
      <c r="AK32" s="63"/>
      <c r="AL32" s="63"/>
      <c r="AM32" s="63"/>
      <c r="AN32" s="63"/>
      <c r="AO32" s="63"/>
      <c r="AP32" s="63"/>
      <c r="AQ32" s="63"/>
      <c r="AR32" s="63"/>
      <c r="AS32" s="63"/>
      <c r="AT32" s="63"/>
      <c r="AU32" s="63"/>
      <c r="AV32" s="63"/>
      <c r="AW32" s="64"/>
      <c r="AX32" s="62"/>
      <c r="AY32" s="63"/>
      <c r="AZ32" s="63"/>
      <c r="BA32" s="63"/>
      <c r="BB32" s="63"/>
      <c r="BC32" s="63"/>
      <c r="BD32" s="65"/>
      <c r="BE32" s="66"/>
      <c r="BF32" s="63"/>
      <c r="BG32" s="63"/>
      <c r="BH32" s="63"/>
      <c r="BI32" s="65"/>
      <c r="BM32" s="67"/>
      <c r="BN32" s="287"/>
      <c r="BO32" s="287"/>
      <c r="BP32" s="68"/>
      <c r="BQ32" s="68"/>
      <c r="BR32" s="68"/>
      <c r="BS32" s="68"/>
      <c r="BT32" s="68"/>
      <c r="BU32" s="69"/>
      <c r="CC32" s="62"/>
      <c r="CD32" s="63"/>
      <c r="CE32" s="63"/>
      <c r="CF32" s="63"/>
      <c r="CG32" s="63"/>
      <c r="CH32" s="63"/>
      <c r="CI32" s="63"/>
      <c r="CJ32" s="63"/>
      <c r="CK32" s="63"/>
      <c r="CL32" s="63"/>
      <c r="CM32" s="63"/>
      <c r="CN32" s="63"/>
      <c r="CO32" s="63"/>
      <c r="CP32" s="65"/>
    </row>
  </sheetData>
  <sheetProtection selectLockedCells="1" selectUnlockedCells="1"/>
  <mergeCells count="3">
    <mergeCell ref="AX1:BD1"/>
    <mergeCell ref="BE1:BI1"/>
    <mergeCell ref="CC1:CP1"/>
  </mergeCells>
  <printOptions/>
  <pageMargins left="0" right="0" top="0" bottom="0" header="0.5118055555555555" footer="0.511805555555555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
    </sheetView>
  </sheetViews>
  <sheetFormatPr defaultColWidth="11.57421875" defaultRowHeight="12.75"/>
  <cols>
    <col min="1" max="1" width="20.421875" style="29" customWidth="1"/>
    <col min="2" max="2" width="30.57421875" style="29" customWidth="1"/>
    <col min="3" max="3" width="54.00390625" style="29" customWidth="1"/>
    <col min="4" max="16384" width="11.57421875" style="29" customWidth="1"/>
  </cols>
  <sheetData>
    <row r="1" spans="1:4" ht="12.75">
      <c r="A1" s="15" t="s">
        <v>154</v>
      </c>
      <c r="B1" s="32" t="str">
        <f>A!C12&amp;IF(A!F12&lt;&gt;""," "&amp;A!F12,"")&amp;" "&amp;A!I12&amp;IF(A!N12&lt;&gt;"",", "&amp;A!N12,"")</f>
        <v> </v>
      </c>
      <c r="C1" s="30"/>
      <c r="D1" s="30" t="s">
        <v>164</v>
      </c>
    </row>
    <row r="2" spans="1:4" ht="12.75">
      <c r="A2" s="15" t="s">
        <v>155</v>
      </c>
      <c r="B2" s="32">
        <f>A!D14</f>
      </c>
      <c r="D2"/>
    </row>
    <row r="3" spans="1:4" ht="12.75">
      <c r="A3" s="15" t="s">
        <v>156</v>
      </c>
      <c r="B3" s="32">
        <f>A!K14</f>
      </c>
      <c r="D3"/>
    </row>
    <row r="4" spans="1:4" ht="12.75">
      <c r="A4" s="15" t="s">
        <v>157</v>
      </c>
      <c r="B4" s="32">
        <f>A!D17</f>
      </c>
      <c r="D4"/>
    </row>
    <row r="5" spans="1:4" ht="12.75">
      <c r="A5" s="15" t="s">
        <v>158</v>
      </c>
      <c r="B5" s="32" t="str">
        <f>A!I16&amp;", "&amp;A!F16&amp;" "&amp;A!O16&amp;" "&amp;A!D16</f>
        <v>,   USA</v>
      </c>
      <c r="D5"/>
    </row>
    <row r="6" spans="1:4" ht="12.75">
      <c r="A6" s="15" t="s">
        <v>159</v>
      </c>
      <c r="B6" s="32">
        <f>A!D18</f>
      </c>
      <c r="D6"/>
    </row>
    <row r="7" spans="1:4" ht="12.75">
      <c r="A7" s="15" t="s">
        <v>160</v>
      </c>
      <c r="B7" s="32">
        <f>A!D13</f>
      </c>
      <c r="D7"/>
    </row>
    <row r="8" spans="1:4" ht="12.75">
      <c r="A8" s="15" t="s">
        <v>161</v>
      </c>
      <c r="B8" s="33">
        <f>A!D15</f>
      </c>
      <c r="D8" s="14"/>
    </row>
    <row r="9" spans="1:4" ht="12.75">
      <c r="A9" s="14"/>
      <c r="B9" s="14"/>
      <c r="D9"/>
    </row>
    <row r="10" spans="1:4" ht="12.75">
      <c r="A10" s="15" t="s">
        <v>162</v>
      </c>
      <c r="B10" s="32" t="str">
        <f>A!C12&amp;IF(A!F12&lt;&gt;""," "&amp;A!F12,"")&amp;" "&amp;A!I12&amp;IF(A!N12&lt;&gt;"",", "&amp;A!N12,"")</f>
        <v> </v>
      </c>
      <c r="C10" s="29" t="str">
        <f>"&lt;"&amp;'DB'!F4&amp;"&gt;"</f>
        <v>&lt;&gt;</v>
      </c>
      <c r="D10" s="30" t="s">
        <v>165</v>
      </c>
    </row>
    <row r="11" spans="1:2" ht="12.75">
      <c r="A11" s="15" t="s">
        <v>155</v>
      </c>
      <c r="B11" s="32">
        <f>A!D14</f>
      </c>
    </row>
    <row r="12" spans="1:2" ht="12.75">
      <c r="A12" s="15" t="s">
        <v>156</v>
      </c>
      <c r="B12" s="32">
        <f>A!K14</f>
      </c>
    </row>
    <row r="13" spans="1:2" ht="12.75">
      <c r="A13" s="15" t="s">
        <v>157</v>
      </c>
      <c r="B13" s="32">
        <f>A!D17</f>
      </c>
    </row>
    <row r="14" spans="1:2" ht="12.75">
      <c r="A14" s="15" t="s">
        <v>158</v>
      </c>
      <c r="B14" s="32" t="str">
        <f>A!I16&amp;", "&amp;A!F16&amp;" "&amp;A!O16&amp;" "&amp;A!D16</f>
        <v>,   USA</v>
      </c>
    </row>
    <row r="15" spans="1:2" ht="12.75">
      <c r="A15" s="15" t="s">
        <v>159</v>
      </c>
      <c r="B15" s="32">
        <f>A!G18</f>
      </c>
    </row>
    <row r="16" spans="1:2" ht="12.75">
      <c r="A16" s="15" t="s">
        <v>163</v>
      </c>
      <c r="B16" s="33">
        <f>A!O18</f>
      </c>
    </row>
    <row r="17" spans="1:2" ht="12.75">
      <c r="A17" s="15" t="s">
        <v>161</v>
      </c>
      <c r="B17" s="33">
        <f>A!D15</f>
      </c>
    </row>
    <row r="18" ht="12.75">
      <c r="A18"/>
    </row>
    <row r="19" spans="1:4" s="31" customFormat="1" ht="12.75">
      <c r="A19" s="15" t="s">
        <v>168</v>
      </c>
      <c r="B19" s="31" t="str">
        <f ca="1">"aABCRR_"&amp;A!K14&amp;"-"&amp;A!I12&amp;A!C12&amp;A!F12&amp;"_byYourCompany-YourLastNameFirst_"&amp;YEAR(NOW())&amp;"-"&amp;TEXT(MONTH(NOW()),"0#")&amp;"-"&amp;TEXT(DAY(NOW()),"0#")&amp;"_STARTER"</f>
        <v>aABCRR_-_byYourCompany-YourLastNameFirst_2014-02-28_STARTER</v>
      </c>
      <c r="D19" s="30" t="s">
        <v>169</v>
      </c>
    </row>
    <row r="20" spans="1:4" s="31" customFormat="1" ht="12.75">
      <c r="A20" s="15"/>
      <c r="D20" s="30"/>
    </row>
    <row r="21" spans="1:4" s="31" customFormat="1" ht="12.75">
      <c r="A21" s="15" t="s">
        <v>208</v>
      </c>
      <c r="D21" s="30"/>
    </row>
    <row r="22" ht="12.75">
      <c r="A22"/>
    </row>
    <row r="23" ht="12.75">
      <c r="A23" s="27" t="s">
        <v>153</v>
      </c>
    </row>
  </sheetData>
  <sheetProtection selectLockedCells="1" selectUnlockedCells="1"/>
  <printOptions/>
  <pageMargins left="0.7875" right="0.7875" top="1.0527777777777778" bottom="1.0527777777777778" header="0.7875" footer="0.7875"/>
  <pageSetup horizontalDpi="300" verticalDpi="300" orientation="portrait" r:id="rId1"/>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dimension ref="A1:CD2"/>
  <sheetViews>
    <sheetView zoomScalePageLayoutView="0" workbookViewId="0" topLeftCell="A1">
      <selection activeCell="F2" sqref="F2"/>
    </sheetView>
  </sheetViews>
  <sheetFormatPr defaultColWidth="9.140625" defaultRowHeight="12.75"/>
  <cols>
    <col min="22" max="22" width="9.28125" style="186" bestFit="1" customWidth="1"/>
  </cols>
  <sheetData>
    <row r="1" spans="1:82" s="184" customFormat="1" ht="168" customHeight="1">
      <c r="A1" s="161" t="s">
        <v>226</v>
      </c>
      <c r="B1" s="162" t="s">
        <v>213</v>
      </c>
      <c r="C1" s="162" t="s">
        <v>5</v>
      </c>
      <c r="D1" s="162" t="s">
        <v>214</v>
      </c>
      <c r="E1" s="162" t="s">
        <v>7</v>
      </c>
      <c r="F1" s="162" t="s">
        <v>109</v>
      </c>
      <c r="G1" s="163" t="s">
        <v>215</v>
      </c>
      <c r="H1" s="162" t="s">
        <v>111</v>
      </c>
      <c r="I1" s="162" t="s">
        <v>12</v>
      </c>
      <c r="J1" s="162" t="s">
        <v>13</v>
      </c>
      <c r="K1" s="163" t="s">
        <v>216</v>
      </c>
      <c r="L1" s="162" t="s">
        <v>217</v>
      </c>
      <c r="M1" s="162" t="s">
        <v>290</v>
      </c>
      <c r="N1" s="164" t="s">
        <v>218</v>
      </c>
      <c r="O1" s="165" t="s">
        <v>219</v>
      </c>
      <c r="P1" s="160" t="s">
        <v>220</v>
      </c>
      <c r="Q1" s="166" t="s">
        <v>221</v>
      </c>
      <c r="R1" s="167" t="s">
        <v>222</v>
      </c>
      <c r="S1" s="168" t="s">
        <v>223</v>
      </c>
      <c r="T1" s="166" t="s">
        <v>224</v>
      </c>
      <c r="U1" s="169" t="s">
        <v>225</v>
      </c>
      <c r="V1" s="170" t="s">
        <v>227</v>
      </c>
      <c r="W1" s="162" t="s">
        <v>229</v>
      </c>
      <c r="X1" s="162" t="s">
        <v>127</v>
      </c>
      <c r="Y1" s="162" t="s">
        <v>230</v>
      </c>
      <c r="Z1" s="162" t="s">
        <v>291</v>
      </c>
      <c r="AA1" s="178" t="s">
        <v>231</v>
      </c>
      <c r="AB1" s="162" t="s">
        <v>232</v>
      </c>
      <c r="AC1" s="179" t="s">
        <v>233</v>
      </c>
      <c r="AD1" s="179" t="s">
        <v>234</v>
      </c>
      <c r="AE1" s="179" t="s">
        <v>235</v>
      </c>
      <c r="AF1" s="179" t="s">
        <v>236</v>
      </c>
      <c r="AG1" s="179" t="s">
        <v>237</v>
      </c>
      <c r="AH1" s="179" t="s">
        <v>238</v>
      </c>
      <c r="AI1" s="179" t="s">
        <v>239</v>
      </c>
      <c r="AJ1" s="179" t="s">
        <v>240</v>
      </c>
      <c r="AK1" s="179" t="s">
        <v>241</v>
      </c>
      <c r="AL1" s="179" t="s">
        <v>242</v>
      </c>
      <c r="AM1" s="179" t="s">
        <v>243</v>
      </c>
      <c r="AN1" s="179" t="s">
        <v>244</v>
      </c>
      <c r="AO1" s="179" t="s">
        <v>245</v>
      </c>
      <c r="AP1" s="179" t="s">
        <v>246</v>
      </c>
      <c r="AQ1" s="179" t="s">
        <v>247</v>
      </c>
      <c r="AR1" s="162" t="s">
        <v>248</v>
      </c>
      <c r="AS1" s="179" t="s">
        <v>249</v>
      </c>
      <c r="AT1" s="179" t="s">
        <v>250</v>
      </c>
      <c r="AU1" s="179" t="s">
        <v>251</v>
      </c>
      <c r="AV1" s="179" t="s">
        <v>252</v>
      </c>
      <c r="AW1" s="179" t="s">
        <v>253</v>
      </c>
      <c r="AX1" s="179" t="s">
        <v>254</v>
      </c>
      <c r="AY1" s="179" t="s">
        <v>255</v>
      </c>
      <c r="AZ1" s="179" t="s">
        <v>256</v>
      </c>
      <c r="BA1" s="179" t="s">
        <v>257</v>
      </c>
      <c r="BB1" s="180" t="s">
        <v>258</v>
      </c>
      <c r="BC1" s="181" t="s">
        <v>259</v>
      </c>
      <c r="BD1" s="162" t="s">
        <v>260</v>
      </c>
      <c r="BE1" s="162" t="s">
        <v>261</v>
      </c>
      <c r="BF1" s="162" t="s">
        <v>262</v>
      </c>
      <c r="BG1" s="162" t="s">
        <v>263</v>
      </c>
      <c r="BH1" s="162" t="s">
        <v>286</v>
      </c>
      <c r="BI1" s="162" t="s">
        <v>287</v>
      </c>
      <c r="BJ1" s="182" t="s">
        <v>288</v>
      </c>
      <c r="BK1" s="165" t="s">
        <v>264</v>
      </c>
      <c r="BL1" s="166" t="s">
        <v>265</v>
      </c>
      <c r="BM1" s="166" t="s">
        <v>266</v>
      </c>
      <c r="BN1" s="166" t="s">
        <v>267</v>
      </c>
      <c r="BO1" s="166" t="s">
        <v>268</v>
      </c>
      <c r="BP1" s="166" t="s">
        <v>269</v>
      </c>
      <c r="BQ1" s="166" t="s">
        <v>270</v>
      </c>
      <c r="BR1" s="166" t="s">
        <v>271</v>
      </c>
      <c r="BS1" s="166" t="s">
        <v>272</v>
      </c>
      <c r="BT1" s="166" t="s">
        <v>273</v>
      </c>
      <c r="BU1" s="166" t="s">
        <v>289</v>
      </c>
      <c r="BV1" s="166" t="s">
        <v>274</v>
      </c>
      <c r="BW1" s="166" t="s">
        <v>275</v>
      </c>
      <c r="BX1" s="166" t="s">
        <v>276</v>
      </c>
      <c r="BY1" s="166" t="s">
        <v>277</v>
      </c>
      <c r="BZ1" s="166" t="s">
        <v>278</v>
      </c>
      <c r="CA1" s="166" t="s">
        <v>279</v>
      </c>
      <c r="CB1" s="166" t="s">
        <v>280</v>
      </c>
      <c r="CC1" s="169" t="s">
        <v>281</v>
      </c>
      <c r="CD1" s="183"/>
    </row>
    <row r="2" spans="2:82" s="171" customFormat="1" ht="192.75" customHeight="1">
      <c r="B2" s="171">
        <f>A!C12</f>
      </c>
      <c r="C2" s="171">
        <f>A!F12</f>
      </c>
      <c r="D2" s="171">
        <f>A!I12</f>
      </c>
      <c r="E2" s="171">
        <f>A!N12</f>
      </c>
      <c r="F2" s="171" t="s">
        <v>142</v>
      </c>
      <c r="G2" s="172" t="str">
        <f>IF(A!D13&lt;&gt;"",A!D13&amp;"; ",";")&amp;IF(A!K13&lt;&gt;"",A!K13,"")</f>
        <v>;</v>
      </c>
      <c r="H2" s="171" t="s">
        <v>143</v>
      </c>
      <c r="I2" s="171">
        <f>A!D14</f>
      </c>
      <c r="J2" s="171">
        <f>A!K14</f>
      </c>
      <c r="K2" s="172">
        <f>IF(A!D15&lt;&gt;"",A!D15&amp;", ","")&amp;IF(A!K15&lt;&gt;"",A!K15,"")</f>
      </c>
      <c r="L2" s="171">
        <f>IF(A!D18&lt;&gt;"",A!D18&amp;", ","")&amp;IF(A!G18&lt;&gt;"",A!G18&amp;" cell, ","")&amp;IF(A!J18&lt;&gt;"",A!J18&amp;" fax, ","")&amp;IF(A!O18&lt;&gt;"",A!O18&amp;" skype","")</f>
      </c>
      <c r="M2" s="171" t="str">
        <f>IF(A!D16&lt;&gt;"",A!D16&amp;";",";")&amp;IF(A!F16&lt;&gt;"",A!F16&amp;";",";")&amp;IF(A!I16&lt;&gt;"",A!I16&amp;";",";")&amp;IF(A!O16&lt;&gt;"",A!O16&amp;";",";")&amp;IF(A!D17&lt;&gt;"",A!D17,"")</f>
        <v>USA;;;;</v>
      </c>
      <c r="N2" s="173" t="str">
        <f>IF(A!C19&lt;&gt;"Extract from an online profile then drop in here",A!C19,"")</f>
        <v>May have in an online profile - extract and drop here</v>
      </c>
      <c r="O2" s="174" t="str">
        <f>'DB'!V4</f>
        <v>2014/02/28</v>
      </c>
      <c r="P2" s="175" t="s">
        <v>228</v>
      </c>
      <c r="Q2" s="94" t="str">
        <f>'DB'!W4</f>
        <v>2014/02/28, Drafted; 2014/02/28, Signed</v>
      </c>
      <c r="R2" s="94" t="str">
        <f>'DB'!X4</f>
        <v>2/2</v>
      </c>
      <c r="S2" s="95" t="s">
        <v>187</v>
      </c>
      <c r="T2" s="96"/>
      <c r="U2" s="176" t="e">
        <v>#VALUE!</v>
      </c>
      <c r="V2" s="185" t="str">
        <f>D2&amp;", "&amp;B2&amp;C2&amp;", "&amp;" &lt;"&amp;G2&amp;"&gt;, "&amp;I2&amp;", "&amp;J2&amp;", "&amp;K2&amp;", "&amp;L2&amp;", Type [Owner, Collaborator, Referrer, Representative]"</f>
        <v>, ,  &lt;;&gt;, , , , , Type [Owner, Collaborator, Referrer, Representative]</v>
      </c>
      <c r="W2" s="187">
        <f>IF(A!C24&lt;&gt;"",A!D24&amp;", ","")&amp;IF(A!E24&lt;&gt;"",A!F24&amp;", ","")&amp;IF(A!G24&lt;&gt;"",A!H24&amp;", ","")&amp;IF(A!I24&lt;&gt;"",A!J24&amp;", ","")&amp;IF(A!K24&lt;&gt;"",A!L24&amp;", ","")&amp;IF(A!M24&lt;&gt;"",A!N24&amp;", ","")&amp;IF(A!O24&lt;&gt;"",A!P24,"")</f>
      </c>
      <c r="X2" s="187" t="str">
        <f>IF(A!C25&lt;&gt;"$",A!C25,"")&amp;IF(A!E25&lt;&gt;"Notation","; "&amp;A!E25,"")</f>
        <v>; </v>
      </c>
      <c r="Y2" s="187">
        <f>A!C26</f>
        <v>0</v>
      </c>
      <c r="Z2" s="187" t="str">
        <f>IF(A!D16&lt;&gt;"",A!D16&amp;";",";")&amp;IF(A!F16&lt;&gt;"",A!F16&amp;";",";")&amp;IF(A!I16&lt;&gt;"",A!I16&amp;";",";")&amp;IF(A!O16&lt;&gt;"",A!O16&amp;";",";")&amp;IF(A!D17&lt;&gt;"",A!D17,"")</f>
        <v>USA;;;;</v>
      </c>
      <c r="AA2" s="195" t="str">
        <f>IF(A!C29&lt;&gt;"",ROUND(A!C29*100,1)&amp;"% "&amp;A!D29,"")&amp;IF(A!F29&lt;&gt;"Comment","; "&amp;A!F29,"")</f>
        <v>; Broker</v>
      </c>
      <c r="AB2" s="187" t="str">
        <f>IF(A!C30&lt;&gt;"$","$"&amp;A!C30&amp;"K to $"&amp;A!E30&amp;"K @ "&amp;ROUND(A!G30*100,1)&amp;"% for up to "&amp;A!I30&amp;" months for "&amp;ROUND(A!K30*100,1)&amp;"% "&amp;A!L30,"")</f>
        <v>$K to $K @ 0% for up to  months for 0% Tech Businesses</v>
      </c>
      <c r="AC2" s="187">
        <f>A!C31</f>
        <v>0</v>
      </c>
      <c r="AD2" s="187">
        <f>A!C33</f>
        <v>0</v>
      </c>
      <c r="AE2" s="188">
        <f>IF(A!C34&lt;&gt;"$",A!C34,"")</f>
        <v>0</v>
      </c>
      <c r="AF2" s="188" t="str">
        <f>IF(A!C35&lt;&gt;"$",A!C35&amp;", "&amp;A!C35&amp;" Million","")&amp;IF(A!E35&lt;&gt;"$","; "&amp;A!E35&amp;", "&amp;A!F35&amp;" Million","")&amp;IF(A!G35&lt;&gt;"Comment","; "&amp;A!G35,"")</f>
        <v>,  Million; , Flip Contract Million; </v>
      </c>
      <c r="AG2" s="187" t="e">
        <f>IF(A!D36="Yes",A!C36&amp;";","")&amp;IF(A!F36&lt;&gt;"% down, % APR, years",A!E36&amp;", "&amp;A!F36&amp;"; ","")&amp;IF(A!H36&lt;&gt;"%",ROUND(A!H36*100,0)&amp;"% "&amp;A!G36,"")&amp;IF(A!I36&lt;&gt;"Other","; "&amp;A!I36,"")</f>
        <v>#VALUE!</v>
      </c>
      <c r="AH2" s="187" t="str">
        <f>IF(A!C37&lt;&gt;"Sales Description- copy and paste or transcribe from support documentation",A!C37,"")&amp;IF(A!P37&lt;&gt;"","; LI # "&amp;A!P37,"")</f>
        <v>$</v>
      </c>
      <c r="AI2" s="187" t="str">
        <f>IF(A!D38&lt;&gt;"20__",A!C38&amp;", "&amp;A!D38&amp;"; ","")&amp;IF(A!F38&lt;&gt;"20__",A!E38&amp;", "&amp;A!F38&amp;"; ","")&amp;IF(A!H38&lt;&gt;"20__, 30%",A!G38&amp;", "&amp;A!H38&amp;"; ","")&amp;IF(A!J38&lt;&gt;"20__",A!I38&amp;", "&amp;A!J38,"")</f>
        <v>, Exec-level Co-Help; , Joint Venture; , Human Resources - Provide or Need; , </v>
      </c>
      <c r="AJ2" s="187" t="str">
        <f>IF(A!D39&lt;&gt;"$",A!C39&amp;", "&amp;A!D39&amp;"; ","")&amp;IF(A!F39&lt;&gt;"$",A!E39&amp;", "&amp;A!F39&amp;"; ","")&amp;IF(A!H39&lt;&gt;"$",A!G39&amp;", "&amp;A!H39&amp;"; ","")&amp;IF(A!J39&lt;&gt;"$",A!I39&amp;", "&amp;A!J39&amp;"; ","")&amp;IF(A!L39&lt;&gt;"$",A!K39&amp;", "&amp;A!L39&amp;"; ","")&amp;IF(A!N39&lt;&gt;"$",A!M39&amp;", "&amp;A!N39&amp;"; ","")&amp;IF(A!P39&lt;&gt;"$",A!O39&amp;", "&amp;A!P39,"")</f>
        <v>$, Min; $, Max; Comment, ; , ; , ; , ; , </v>
      </c>
      <c r="AK2" s="187" t="e">
        <f>IF(A!C40&lt;&gt;"%",ROUND(A!C40*100,0)&amp;"%","")&amp;IF(A!E40&lt;&gt;"Basis of Estimate","; based on: "&amp;A!E40,"")</f>
        <v>#VALUE!</v>
      </c>
      <c r="AL2" s="187">
        <f>IF(A!C41&lt;&gt;"$",A!C41,"")</f>
        <v>0</v>
      </c>
      <c r="AM2" s="187">
        <f>IF(A!C42&lt;&gt;"$",A!C42,"")</f>
        <v>0</v>
      </c>
      <c r="AN2" s="187" t="str">
        <f>IF(A!C43&lt;&gt;"$",A!C43&amp;" Million","")&amp;IF(A!E43&lt;&gt;"","; by year "&amp;A!E43,"")&amp;IF(A!G43&lt;&gt;"Qualifiers","; "&amp;A!G43,"")</f>
        <v> Million; </v>
      </c>
      <c r="AO2" s="187">
        <f>IF(A!C44&lt;&gt;"",A!C44&amp;", ","")&amp;IF(A!E44&lt;&gt;"",A!E44,"")&amp;IF(A!G44&lt;&gt;"","; "&amp;A!G44,"")</f>
      </c>
      <c r="AP2" s="187">
        <f>A!C45</f>
        <v>0</v>
      </c>
      <c r="AQ2" s="187">
        <f>IF(A!C46&lt;&gt;"",A!C46&amp;" "&amp;A!D46&amp;"; ","")&amp;IF(A!E46&lt;&gt;"",A!E46&amp;" "&amp;A!F46&amp;"; ","")&amp;IF(A!H46&lt;&gt;"",A!G46&amp;" "&amp;A!H46&amp;"; ","")&amp;IF(A!I46&lt;&gt;"",A!I46&amp;" "&amp;A!J46&amp;"; ","")&amp;IF(A!K46&lt;&gt;"",A!K46&amp;" "&amp;A!L46&amp;"; ","")&amp;IF(A!M46&lt;&gt;"",A!M46&amp;" "&amp;A!N46&amp;"; ","")&amp;IF(A!P46&lt;&gt;"",A!P46&amp;" "&amp;A!O46,"")</f>
      </c>
      <c r="AR2" s="189">
        <f>IF(A!C32&lt;&gt;"$",A!C32,"NA")</f>
        <v>0</v>
      </c>
      <c r="AS2" s="189">
        <f>IF(A!C47&lt;&gt;"",A!C47,"")</f>
      </c>
      <c r="AT2" s="187" t="str">
        <f>IF(A!C48&lt;&gt;"Acres",A!C48&amp;", "&amp;A!D48&amp;"; ","")&amp;IF(A!E48&lt;&gt;"Acres",A!E48&amp;", "&amp;A!F48&amp;"; ","")&amp;IF(A!G48&lt;&gt;"Acres",A!G48&amp;", "&amp;A!H48&amp;"; ","")&amp;IF(A!I48&lt;&gt;"Acres",A!I48&amp;", "&amp;A!J48,"")</f>
        <v>, ; , ; , ; , </v>
      </c>
      <c r="AU2" s="187" t="str">
        <f>IF(A!C49&lt;&gt;"Year",A!C49&amp;", "&amp;A!D49&amp;"; ","")&amp;IF(A!E49&lt;&gt;"Year",A!E49&amp;", "&amp;A!F49&amp;"; ","")&amp;IF(A!G49&lt;&gt;"Year",A!G49&amp;", "&amp;A!H49&amp;"; ","")&amp;IF(A!I49&lt;&gt;"Year",A!I49&amp;", "&amp;A!J49&amp;"; ","")&amp;IF(A!K49&lt;&gt;"Year",A!K49&amp;", "&amp;A!L49&amp;"; ","")&amp;IF(A!M49&lt;&gt;"Year",A!M49&amp;", "&amp;A!N49&amp;"; ","")&amp;IF(A!O49&lt;&gt;"Year",A!O49&amp;", "&amp;A!P49,"")</f>
        <v>, ; , ; , ; , ; , ; , ; , </v>
      </c>
      <c r="AV2" s="187">
        <f>IF(A!D50&lt;&gt;"",A!C50&amp;", "&amp;A!D50&amp;"; ","")&amp;IF(A!F50&lt;&gt;"",A!E50&amp;", "&amp;A!F50&amp;"; ","")&amp;IF(A!H50&lt;&gt;"",A!G50&amp;", "&amp;A!H50&amp;"; ","")&amp;IF(A!J50&lt;&gt;"",A!I50&amp;", "&amp;A!J50&amp;"; ","")&amp;IF(A!L50&lt;&gt;"",A!K50&amp;", "&amp;A!L50&amp;"; ","")&amp;IF(A!N50&lt;&gt;"",A!M50&amp;", "&amp;A!N50&amp;"; ","")&amp;IF(A!O50&lt;&gt;"Other",A!O50,"")</f>
      </c>
      <c r="AW2" s="187" t="str">
        <f>IF(A!D51&lt;&gt;"",A!C51&amp;", "&amp;A!D51&amp;"; ","")&amp;IF(A!F51&lt;&gt;"",A!E51&amp;", "&amp;A!F51&amp;"; ","")&amp;IF(A!H51&lt;&gt;"",A!G51&amp;", "&amp;A!H51,"")&amp;IF(A!I51&lt;&gt;"Comment","; "&amp;A!I51,"")</f>
        <v>; </v>
      </c>
      <c r="AX2" s="187" t="str">
        <f>IF(A!D52&lt;&gt;"",A!C52&amp;", "&amp;A!D52&amp;"; ","")&amp;IF(A!F52&lt;&gt;"",A!E52&amp;", "&amp;A!F52&amp;"; ","")&amp;IF(A!H52&lt;&gt;"",A!G52&amp;", "&amp;A!H52&amp;"; ","")&amp;IF(A!J52&lt;&gt;"",A!I52&amp;", "&amp;A!J52&amp;"; ","")&amp;IF(A!L52&lt;&gt;"",A!K52&amp;", "&amp;A!L52&amp;"; ","")&amp;IF(A!M52&lt;&gt;"Other, Date",A!M52&amp;"; ","")&amp;IF(A!O52&lt;&gt;"Other, Date",A!O52,"")</f>
        <v>; </v>
      </c>
      <c r="AY2" s="187">
        <f>IF(A!D53&lt;&gt;"",A!C53&amp;", "&amp;A!D53&amp;"; ","")&amp;IF(A!F53&lt;&gt;"",A!E53&amp;", "&amp;A!F53&amp;"; ","")&amp;IF(A!H53&lt;&gt;"",A!G53&amp;", "&amp;A!H53&amp;"; ","")&amp;IF(A!J53&lt;&gt;"",A!I53&amp;", "&amp;A!J53&amp;"; ","")&amp;IF(A!L53&lt;&gt;"",A!K53&amp;", "&amp;A!L53&amp;"; ","")&amp;IF(A!M53&lt;&gt;"Additional, Date",A!M53,"")</f>
      </c>
      <c r="AZ2" s="187">
        <f>IF(A!D54&lt;&gt;"",A!C54&amp;", "&amp;A!D54&amp;"; ","")&amp;IF(A!F54&lt;&gt;"",A!E54&amp;", "&amp;A!F54&amp;"; ","")&amp;IF(A!H54&lt;&gt;"",A!G54&amp;", "&amp;A!H54&amp;"; ","")&amp;IF(A!J54&lt;&gt;"",A!I54&amp;", "&amp;A!J54&amp;"; ","")&amp;IF(A!K54&lt;&gt;"Additional, Date",A!K54,"")</f>
      </c>
      <c r="BA2" s="187">
        <f>A!C55</f>
        <v>0</v>
      </c>
      <c r="BB2" s="190">
        <f>A!C56</f>
        <v>0</v>
      </c>
      <c r="BC2" s="191">
        <f>A!C57</f>
        <v>0</v>
      </c>
      <c r="BD2" s="187">
        <f>A!C58</f>
        <v>0</v>
      </c>
      <c r="BE2" s="187">
        <f>IF(A!D59&lt;&gt;"",A!C59&amp;", "&amp;A!D59&amp;"; ","")&amp;IF(A!F59&lt;&gt;"",A!E59&amp;", "&amp;A!F59&amp;"; ","")&amp;IF(A!H59&lt;&gt;"",A!G59&amp;", "&amp;A!H59,"")</f>
      </c>
      <c r="BF2" s="187">
        <f>IF(A!C60&lt;&gt;"",A!C60&amp;"; ","")&amp;IF(A!E60&lt;&gt;"",A!E60&amp;"; ","")&amp;IF(A!G60&lt;&gt;"",A!G60&amp;"; ","")&amp;IF(A!I60&lt;&gt;"",A!I60&amp;"; ","")&amp;IF(A!K60&lt;&gt;"",A!K60&amp;"; ","")&amp;IF(A!M60&lt;&gt;"",A!M60&amp;"; ","")&amp;IF(A!O60&lt;&gt;"",A!O60,"")</f>
      </c>
      <c r="BG2" s="187">
        <f>IF(A!C61&lt;&gt;"",A!C61&amp;"; ","")&amp;IF(A!G61&lt;&gt;"",A!G61&amp;"; ","")&amp;IF(A!K61&lt;&gt;"",A!K61&amp;"; ","")&amp;IF(A!O61&lt;&gt;"",A!O61,"")</f>
      </c>
      <c r="BH2" s="192">
        <f>IF(A!C63&lt;&gt;"",A!C63*100&amp;"% "&amp;A!D63,"")&amp;IF(A!F63&lt;&gt;"","; "&amp;A!F63*100&amp;"% "&amp;A!G63,"")</f>
      </c>
      <c r="BI2" s="192">
        <f>IF(A!C64&lt;&gt;"",A!C64*100&amp;"% "&amp;A!D64,"")</f>
      </c>
      <c r="BJ2" s="193">
        <f>IF(A!C65&lt;&gt;"",A!C65*100&amp;"% "&amp;A!D65,"")</f>
      </c>
      <c r="BK2" s="191" t="str">
        <f>'[1]DB'!BM5</f>
        <v>Kenton H Johnson &lt;Kenton@ProsperSystems.biz&gt;, Founding Member, Prosper Systems, Collaboration.ProsperSystems.biz, USA 302-KentonJ(302-536-8665)</v>
      </c>
      <c r="BL2" s="187" t="str">
        <f>IF('[1]DB'!BM6&lt;&gt;"",'[1]DB'!BM6&amp;"; ","")&amp;IF('[1]DB'!BN6&lt;&gt;"",'[1]DB'!BN6&amp;"; ","")&amp;IF('[1]DB'!BR6&lt;&gt;"",'[1]DB'!BR6&amp;"; ","")&amp;IF('[1]DB'!BV6&lt;&gt;"",'[1]DB'!BV6,"")</f>
        <v>Number; Broker; Broker; Other Brokers</v>
      </c>
      <c r="BM2" s="187" t="str">
        <f>IF('[1]DB'!BM7&lt;&gt;"",'[1]DB'!BM7&amp;"; ","")&amp;IF('[1]DB'!BN7&lt;&gt;"",'[1]DB'!BN7&amp;"; ","")&amp;IF('[1]DB'!BR7&lt;&gt;"",'[1]DB'!BR7&amp;"; ","")&amp;IF('[1]DB'!BV7&lt;&gt;"",'[1]DB'!BV7,"")</f>
        <v>Number; Consultant; Consultant; Other Consultants</v>
      </c>
      <c r="BN2" s="187" t="str">
        <f>IF('[1]DB'!BM8&lt;&gt;"",'[1]DB'!BM8&amp;"; ","")&amp;IF('[1]DB'!BN8&lt;&gt;"",'[1]DB'!BN8&amp;"; ","")&amp;IF('[1]DB'!BR8&lt;&gt;"",'[1]DB'!BR8&amp;"; ","")&amp;IF('[1]DB'!BV8&lt;&gt;"",'[1]DB'!BV8,"")</f>
        <v>Number; Referrer; Referrer; Other Referrers</v>
      </c>
      <c r="BO2" s="187">
        <f>IF('[1]DB'!BN9&lt;&gt;"",'[1]DB'!BM9&amp;", "&amp;'[1]DB'!BN9&amp;"; ","")&amp;IF('[1]DB'!BP9&lt;&gt;"",'[1]DB'!BO9&amp;", "&amp;'[1]DB'!BP9&amp;"; ","")&amp;IF('[1]DB'!BR9&lt;&gt;"",'[1]DB'!BQ9&amp;", "&amp;'[1]DB'!BR9,"")</f>
      </c>
      <c r="BP2" s="187">
        <f>IF('[1]DB'!BN10&lt;&gt;"",'[1]DB'!BM10&amp;", "&amp;'[1]DB'!BN10&amp;"; ","")&amp;IF('[1]DB'!BP10&lt;&gt;"",'[1]DB'!BO10&amp;", "&amp;'[1]DB'!BP10&amp;"; ","")&amp;IF('[1]DB'!BR10&lt;&gt;"",'[1]DB'!BQ10&amp;", "&amp;'[1]DB'!BR10,"")</f>
      </c>
      <c r="BQ2" s="187">
        <f>IF('[1]DB'!BN11&lt;&gt;"",'[1]DB'!BM11&amp;", "&amp;'[1]DB'!BN11&amp;"; ","")&amp;IF('[1]DB'!BP11&lt;&gt;"",'[1]DB'!BO11&amp;", "&amp;'[1]DB'!BP11&amp;"; ","")&amp;IF('[1]DB'!BR11&lt;&gt;"",'[1]DB'!BQ11&amp;", "&amp;'[1]DB'!BR11,"")</f>
      </c>
      <c r="BR2" s="187" t="str">
        <f>IF('[1]DB'!BM12&lt;&gt;"",'[1]DB'!BM12&amp;"; ","")&amp;IF('[1]DB'!BO12&lt;&gt;"",'[1]DB'!BO12&amp;"; ","")&amp;IF('[1]DB'!BQ12&lt;&gt;"",'[1]DB'!BQ12&amp;"; ","")&amp;IF('[1]DB'!BS12&lt;&gt;"",'[1]DB'!BS12&amp;"; ","")&amp;IF('[1]DB'!BU12&lt;&gt;"",'[1]DB'!BU12&amp;"; ","")&amp;IF('[1]DB'!BW12&lt;&gt;"",'[1]DB'!BW12&amp;"; ","")&amp;IF('[1]DB'!BY12&lt;&gt;"",'[1]DB'!BY12,"")</f>
        <v>1st; 2nd; 3rd; 4th; 5th; 6th; Etc</v>
      </c>
      <c r="BS2" s="187" t="str">
        <f>IF('[1]DB'!BM13&lt;&gt;"",'[1]DB'!BM13&amp;"; ","")&amp;IF('[1]DB'!BO13&lt;&gt;"",'[1]DB'!BO13&amp;"; ","")&amp;IF('[1]DB'!BQ13&lt;&gt;"",'[1]DB'!BQ13&amp;"; ","")&amp;IF('[1]DB'!BS13&lt;&gt;"",'[1]DB'!BS13&amp;"; ","")&amp;IF('[1]DB'!BU13&lt;&gt;"",'[1]DB'!BU13&amp;"; ","")&amp;IF('[1]DB'!BW13&lt;&gt;"",'[1]DB'!BW13&amp;"; ","")&amp;IF('[1]DB'!BY13&lt;&gt;"",'[1]DB'!BY13,"")</f>
        <v>1st; 2nd; 3rd; 4th; 5th; 6th; Etc</v>
      </c>
      <c r="BT2" s="187" t="str">
        <f>IF('[1]DB'!BM14&lt;&gt;"",'[1]DB'!BM14&amp;"; ","")&amp;IF('[1]DB'!BO14&lt;&gt;"",'[1]DB'!BO14&amp;"; ","")&amp;IF('[1]DB'!BQ14&lt;&gt;"",'[1]DB'!BQ14&amp;"; ","")&amp;IF('[1]DB'!BS14&lt;&gt;"",'[1]DB'!BS14&amp;"; ","")&amp;IF('[1]DB'!BU14&lt;&gt;"",'[1]DB'!BU14&amp;"; ","")&amp;IF('[1]DB'!BW14&lt;&gt;"",'[1]DB'!BW14&amp;"; ","")&amp;IF('[1]DB'!BY14&lt;&gt;"",'[1]DB'!BY14,"")</f>
        <v>1st; 2nd; 3rd; 4th; 5th; 6th; Etc</v>
      </c>
      <c r="BU2" s="187">
        <f>IF('[1]DB'!BN15&lt;&gt;"",'[1]DB'!BM15&amp;", "&amp;'[1]DB'!BN15&amp;"; ","")&amp;IF('[1]DB'!BP15&lt;&gt;"",'[1]DB'!BO15&amp;", "&amp;'[1]DB'!BP15&amp;"; ","")&amp;IF('[1]DB'!BR15&lt;&gt;"",'[1]DB'!BQ15&amp;", "&amp;'[1]DB'!BR15,"")</f>
      </c>
      <c r="BV2" s="187">
        <f>IF('[1]DB'!BN16&lt;&gt;"",'[1]DB'!BM16&amp;", "&amp;'[1]DB'!BN16&amp;"; ","")&amp;IF('[1]DB'!BP16&lt;&gt;"",'[1]DB'!BO16&amp;", "&amp;'[1]DB'!BP16&amp;"; ","")&amp;IF('[1]DB'!BR16&lt;&gt;"",'[1]DB'!BQ16&amp;", "&amp;'[1]DB'!BR16&amp;"; ","")&amp;IF('[1]DB'!BT16&lt;&gt;"",'[1]DB'!BS16&amp;", "&amp;'[1]DB'!BT16&amp;"; ","")&amp;IF('[1]DB'!BV16&lt;&gt;"",'[1]DB'!BU16&amp;", "&amp;'[1]DB'!BV16&amp;"; ","")&amp;IF('[1]DB'!BX16&lt;&gt;"",'[1]DB'!BW16&amp;", "&amp;'[1]DB'!BX16&amp;"; ","")&amp;IF('[1]DB'!BZ16&lt;&gt;"",'[1]DB'!BY16&amp;", "&amp;'[1]DB'!BZ16,"")</f>
      </c>
      <c r="BW2" s="187" t="str">
        <f>IF('[1]DB'!BM17&lt;&gt;"",'[1]DB'!BM17&amp;", ","")&amp;IF('[1]DB'!BO17&lt;&gt;"",'[1]DB'!BO17&amp;", ","")&amp;IF('[1]DB'!BQ17&lt;&gt;"",'[1]DB'!BQ17&amp;", ","")&amp;IF('[1]DB'!BS17&lt;&gt;"",'[1]DB'!BS17&amp;", ","")&amp;IF('[1]DB'!BU17&lt;&gt;"",'[1]DB'!BU17&amp;", ","")&amp;IF('[1]DB'!BW17&lt;&gt;"",'[1]DB'!BW17&amp;", ","")&amp;IF('[1]DB'!BY17&lt;&gt;"",'[1]DB'!BY17,"")</f>
        <v>1st, 2nd, 3rd, 4th, 5th, 6th, Etc</v>
      </c>
      <c r="BX2" s="187" t="str">
        <f>IF('[1]DB'!BM18&lt;&gt;"",'[1]DB'!BM18&amp;", ","")&amp;IF('[1]DB'!BO18&lt;&gt;"",'[1]DB'!BO18&amp;", ","")&amp;IF('[1]DB'!BQ18&lt;&gt;"",'[1]DB'!BQ18&amp;", ","")&amp;IF('[1]DB'!BS18&lt;&gt;"",'[1]DB'!BS18&amp;", ","")&amp;IF('[1]DB'!BU18&lt;&gt;"",'[1]DB'!BU18&amp;", ","")&amp;IF('[1]DB'!BW18&lt;&gt;"",'[1]DB'!BW18&amp;", ","")&amp;IF('[1]DB'!BY18&lt;&gt;"",'[1]DB'!BY18,"")</f>
        <v>1st, 2nd, 3rd, 4th, 5th, 6th, Etc</v>
      </c>
      <c r="BY2" s="187">
        <f>IF('[1]DB'!BN19&lt;&gt;"",'[1]DB'!BM19&amp;", "&amp;'[1]DB'!BN19&amp;"; ","")&amp;IF('[1]DB'!BP19&lt;&gt;"",'[1]DB'!BO19&amp;", "&amp;'[1]DB'!BP19&amp;"; ","")&amp;IF('[1]DB'!BR19&lt;&gt;"",'[1]DB'!BQ19&amp;", "&amp;'[1]DB'!BR19,"")</f>
      </c>
      <c r="BZ2" s="187">
        <f>IF('[1]DB'!BN20&lt;&gt;"",'[1]DB'!BM20&amp;", "&amp;'[1]DB'!BN20&amp;"; ","")&amp;IF('[1]DB'!BP20&lt;&gt;"",'[1]DB'!BO20&amp;", "&amp;'[1]DB'!BP20&amp;"; ","")&amp;IF('[1]DB'!BR20&lt;&gt;"",'[1]DB'!BQ20&amp;", "&amp;'[1]DB'!BR20,"")</f>
      </c>
      <c r="CA2" s="187">
        <f>IF('[1]DB'!BN21&lt;&gt;"",'[1]DB'!BM21&amp;", "&amp;'[1]DB'!BN21&amp;"; ","")&amp;IF('[1]DB'!BP21&lt;&gt;"",'[1]DB'!BO21&amp;", "&amp;'[1]DB'!BP21&amp;"; ","")&amp;IF('[1]DB'!BR21&lt;&gt;"",'[1]DB'!BQ21&amp;", "&amp;'[1]DB'!BR21,"")</f>
      </c>
      <c r="CB2" s="187" t="str">
        <f>IF('[1]DB'!BM22&lt;&gt;"",'[1]DB'!BM22&amp;", ","")&amp;IF('[1]DB'!BO22&lt;&gt;"",'[1]DB'!BO22&amp;", ","")&amp;IF('[1]DB'!BQ22&lt;&gt;"",'[1]DB'!BQ22&amp;", ","")&amp;IF('[1]DB'!BS22&lt;&gt;"",'[1]DB'!BS22&amp;", ","")&amp;IF('[1]DB'!BU22&lt;&gt;"",'[1]DB'!BU22&amp;", ","")&amp;IF('[1]DB'!BW22&lt;&gt;"",'[1]DB'!BW22&amp;", ","")&amp;IF('[1]DB'!BY22&lt;&gt;"",'[1]DB'!BY22,"")</f>
        <v>1st, 2nd, 3rd, 4th, 5th, 6th, Etc</v>
      </c>
      <c r="CC2" s="194" t="str">
        <f>IF('[1]DB'!BM23&lt;&gt;"",'[1]DB'!BM23&amp;", ","")&amp;IF('[1]DB'!BO23&lt;&gt;"",'[1]DB'!BO23&amp;", ","")&amp;IF('[1]DB'!BQ23&lt;&gt;"",'[1]DB'!BQ23&amp;", ","")&amp;IF('[1]DB'!BS23&lt;&gt;"",'[1]DB'!BS23&amp;", ","")&amp;IF('[1]DB'!BU23&lt;&gt;"",'[1]DB'!BU23&amp;", ","")&amp;IF('[1]DB'!BW23&lt;&gt;"",'[1]DB'!BW23&amp;", ","")&amp;IF('[1]DB'!BY23&lt;&gt;"",'[1]DB'!BY23,"")</f>
        <v>1st, 2nd, 3rd, 4th, 5th, 6th, Etc</v>
      </c>
      <c r="CD2" s="177"/>
    </row>
  </sheetData>
  <sheetProtection selectLockedCells="1"/>
  <hyperlinks>
    <hyperlink ref="AA1" r:id="rId1" display="http://sales.prospersystems.biz/"/>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Kenton H Johnson</dc:creator>
  <cp:keywords/>
  <dc:description/>
  <cp:lastModifiedBy>Kenton H Johnson</cp:lastModifiedBy>
  <cp:lastPrinted>2013-06-05T03:04:40Z</cp:lastPrinted>
  <dcterms:created xsi:type="dcterms:W3CDTF">2014-02-28T06:29:30Z</dcterms:created>
  <dcterms:modified xsi:type="dcterms:W3CDTF">2014-02-28T07:21:55Z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